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tables/table3.xml" ContentType="application/vnd.openxmlformats-officedocument.spreadsheetml.table+xml"/>
  <Override PartName="/xl/tables/table4.xml" ContentType="application/vnd.openxmlformats-officedocument.spreadsheetml.table+xml"/>
  <Override PartName="/xl/comments2.xml" ContentType="application/vnd.openxmlformats-officedocument.spreadsheetml.comments+xml"/>
  <Override PartName="/xl/drawings/drawing4.xml" ContentType="application/vnd.openxmlformats-officedocument.drawing+xml"/>
  <Override PartName="/xl/ctrlProps/ctrlProp4.xml" ContentType="application/vnd.ms-excel.controlproperties+xml"/>
  <Override PartName="/xl/tables/table5.xml" ContentType="application/vnd.openxmlformats-officedocument.spreadsheetml.table+xml"/>
  <Override PartName="/xl/tables/table6.xml" ContentType="application/vnd.openxmlformats-officedocument.spreadsheetml.table+xml"/>
  <Override PartName="/xl/comments3.xml" ContentType="application/vnd.openxmlformats-officedocument.spreadsheetml.comments+xml"/>
  <Override PartName="/xl/drawings/drawing5.xml" ContentType="application/vnd.openxmlformats-officedocument.drawing+xml"/>
  <Override PartName="/xl/ctrlProps/ctrlProp5.xml" ContentType="application/vnd.ms-excel.controlproperties+xml"/>
  <Override PartName="/xl/tables/table7.xml" ContentType="application/vnd.openxmlformats-officedocument.spreadsheetml.table+xml"/>
  <Override PartName="/xl/tables/table8.xml" ContentType="application/vnd.openxmlformats-officedocument.spreadsheetml.table+xml"/>
  <Override PartName="/xl/comments4.xml" ContentType="application/vnd.openxmlformats-officedocument.spreadsheetml.comments+xml"/>
  <Override PartName="/xl/drawings/drawing6.xml" ContentType="application/vnd.openxmlformats-officedocument.drawing+xml"/>
  <Override PartName="/xl/ctrlProps/ctrlProp6.xml" ContentType="application/vnd.ms-excel.controlproperties+xml"/>
  <Override PartName="/xl/tables/table9.xml" ContentType="application/vnd.openxmlformats-officedocument.spreadsheetml.table+xml"/>
  <Override PartName="/xl/tables/table10.xml" ContentType="application/vnd.openxmlformats-officedocument.spreadsheetml.table+xml"/>
  <Override PartName="/xl/comments5.xml" ContentType="application/vnd.openxmlformats-officedocument.spreadsheetml.comments+xml"/>
  <Override PartName="/xl/drawings/drawing7.xml" ContentType="application/vnd.openxmlformats-officedocument.drawing+xml"/>
  <Override PartName="/xl/ctrlProps/ctrlProp7.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comments6.xml" ContentType="application/vnd.openxmlformats-officedocument.spreadsheetml.comments+xml"/>
  <Override PartName="/xl/tables/table13.xml" ContentType="application/vnd.openxmlformats-officedocument.spreadsheetml.table+xml"/>
  <Override PartName="/xl/comments7.xml" ContentType="application/vnd.openxmlformats-officedocument.spreadsheetml.comments+xml"/>
  <Override PartName="/xl/tables/table1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01" codeName="{0111311B-0956-48F4-D2DB-CD56BCBECE7C}"/>
  <workbookPr showInkAnnotation="0" codeName="ThisWorkbook"/>
  <mc:AlternateContent xmlns:mc="http://schemas.openxmlformats.org/markup-compatibility/2006">
    <mc:Choice Requires="x15">
      <x15ac:absPath xmlns:x15ac="http://schemas.microsoft.com/office/spreadsheetml/2010/11/ac" url="C:\Users\41018\Documents\"/>
    </mc:Choice>
  </mc:AlternateContent>
  <xr:revisionPtr revIDLastSave="0" documentId="8_{71873F8F-B656-4D9C-AB36-CF60CD8480B2}" xr6:coauthVersionLast="43" xr6:coauthVersionMax="43" xr10:uidLastSave="{00000000-0000-0000-0000-000000000000}"/>
  <bookViews>
    <workbookView xWindow="3012" yWindow="2280" windowWidth="17280" windowHeight="8964" tabRatio="816" firstSheet="4" activeTab="7" xr2:uid="{00000000-000D-0000-FFFF-FFFF00000000}"/>
  </bookViews>
  <sheets>
    <sheet name="Introduction" sheetId="10" r:id="rId1"/>
    <sheet name="Process" sheetId="1" r:id="rId2"/>
    <sheet name="Coalition Resources" sheetId="6" r:id="rId3"/>
    <sheet name="EMS Resources" sheetId="18" r:id="rId4"/>
    <sheet name="Hospital Resources" sheetId="19" r:id="rId5"/>
    <sheet name="Public Health Resources" sheetId="9" r:id="rId6"/>
    <sheet name="Long Term Care Resources" sheetId="11" r:id="rId7"/>
    <sheet name="Outpatient Care Resources" sheetId="12" r:id="rId8"/>
    <sheet name="Gap Analysis Buildup" sheetId="21" state="hidden" r:id="rId9"/>
    <sheet name="Gap Analysis" sheetId="13" r:id="rId10"/>
    <sheet name="HPP Buildup" sheetId="22" state="hidden" r:id="rId11"/>
    <sheet name="High Priorities" sheetId="23" r:id="rId12"/>
    <sheet name="Data Validation" sheetId="17" state="hidden" r:id="rId13"/>
    <sheet name="Selected Glossary" sheetId="14" r:id="rId14"/>
    <sheet name="Acronym Index" sheetId="15" r:id="rId15"/>
    <sheet name="Resources" sheetId="16" r:id="rId16"/>
    <sheet name="Sheet5" sheetId="5" state="hidden" r:id="rId17"/>
  </sheets>
  <definedNames>
    <definedName name="_xlnm._FilterDatabase" localSheetId="11" hidden="1">'High Priorities'!$A$4:$E$4</definedName>
    <definedName name="ability" localSheetId="2">'Coalition Resources'!#REF!</definedName>
    <definedName name="ability" localSheetId="3">'EMS Resources'!#REF!</definedName>
    <definedName name="ability" localSheetId="4">'Hospital Resources'!#REF!</definedName>
    <definedName name="ability">Process!#REF!</definedName>
    <definedName name="Challenges">'Coalition Resources'!$J$5:$J$13</definedName>
    <definedName name="Composite_Risk__L_R_W" localSheetId="3">'EMS Resources'!$I$5:$I$18</definedName>
    <definedName name="Composite_Risk__L_R_W" localSheetId="4">'Hospital Resources'!$I$5:$I$21</definedName>
    <definedName name="Composite_Risk__L_R_W" localSheetId="6">'Long Term Care Resources'!$I$5:$I$12</definedName>
    <definedName name="Composite_Risk__L_R_W" localSheetId="7">'Outpatient Care Resources'!$I$5:$I$14</definedName>
    <definedName name="Composite_Risk__L_R_W" localSheetId="5">'Public Health Resources'!$I$5:$I$19</definedName>
    <definedName name="Composite_Risk__L_R_W">'Coalition Resources'!$I$5:$I$13</definedName>
    <definedName name="Composite_Risk_L_R_W_Assets">#REF!</definedName>
    <definedName name="CompositeRiskScore">Table1[Impact-Numbers]</definedName>
    <definedName name="GA_BU_All">'Gap Analysis Buildup'!$A$1:$E$74</definedName>
    <definedName name="GA_Buildup">'Gap Analysis Buildup'!$C$1:$E$74</definedName>
    <definedName name="GA_PL">'Gap Analysis'!Z$5:$G$34</definedName>
    <definedName name="GA_VL">'Gap Analysis Buildup'!$B$2:$E$74</definedName>
    <definedName name="Gaps_Notes">'Coalition Resources'!$K$5:$K$13</definedName>
    <definedName name="HPP_List">'HPP Buildup'!$B$2:$E$31</definedName>
    <definedName name="Impact">'Coalition Resources'!$E$5:$E$13</definedName>
    <definedName name="Item" localSheetId="3">'EMS Resources'!$A$5:$A$18</definedName>
    <definedName name="Item" localSheetId="4">'Hospital Resources'!$A$5:$A$21</definedName>
    <definedName name="Item" localSheetId="6">'Long Term Care Resources'!$A$5:$A$12</definedName>
    <definedName name="Item" localSheetId="7">'Outpatient Care Resources'!$A$5:$A$14</definedName>
    <definedName name="Item" localSheetId="5">'Public Health Resources'!$A$5:$A$19</definedName>
    <definedName name="Item">'Coalition Resources'!$A$5:$A$13</definedName>
    <definedName name="Likelihood_of_Use">'Coalition Resources'!$C$5:$C$13</definedName>
    <definedName name="Notes" localSheetId="3">'EMS Resources'!$B$5:$B$18</definedName>
    <definedName name="Notes" localSheetId="4">'Hospital Resources'!$B$5:$B$21</definedName>
    <definedName name="Notes" localSheetId="6">'Long Term Care Resources'!$B$5:$B$12</definedName>
    <definedName name="Notes" localSheetId="7">'Outpatient Care Resources'!$B$5:$B$14</definedName>
    <definedName name="Notes" localSheetId="5">'Public Health Resources'!$B$5:$B$19</definedName>
    <definedName name="Notes">'Coalition Resources'!$B$5:$B$13</definedName>
    <definedName name="_xlnm.Print_Area" localSheetId="0">Introduction!$A$1:$B$12</definedName>
    <definedName name="Responses">'Data Validation'!$A$2:$A$13</definedName>
    <definedName name="score">Sheet5!$A$1:$A$3</definedName>
    <definedName name="Work_Remaining">'Coalition Resources'!$G$5:$G$13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3" i="9" l="1"/>
  <c r="I13" i="9" s="1"/>
  <c r="A50" i="21" s="1"/>
  <c r="F13" i="9"/>
  <c r="H13" i="9"/>
  <c r="D11" i="9"/>
  <c r="F11" i="9"/>
  <c r="H11" i="9"/>
  <c r="D21" i="19"/>
  <c r="F21" i="19"/>
  <c r="I21" i="19" s="1"/>
  <c r="A41" i="21" s="1"/>
  <c r="H21" i="19"/>
  <c r="D19" i="19"/>
  <c r="F19" i="19"/>
  <c r="H19" i="19"/>
  <c r="D14" i="19"/>
  <c r="F14" i="19"/>
  <c r="H14" i="19"/>
  <c r="D12" i="19"/>
  <c r="F12" i="19"/>
  <c r="H12" i="19"/>
  <c r="D11" i="18"/>
  <c r="F11" i="18"/>
  <c r="H11" i="18"/>
  <c r="D13" i="6"/>
  <c r="F13" i="6"/>
  <c r="H13" i="6"/>
  <c r="D9" i="6"/>
  <c r="F9" i="6"/>
  <c r="H9" i="6"/>
  <c r="D7" i="6"/>
  <c r="F7" i="6"/>
  <c r="H7" i="6"/>
  <c r="F7" i="19"/>
  <c r="F8" i="19"/>
  <c r="F9" i="19"/>
  <c r="F10" i="19"/>
  <c r="D7" i="19"/>
  <c r="D8" i="19"/>
  <c r="D9" i="19"/>
  <c r="D10" i="19"/>
  <c r="F17" i="18"/>
  <c r="I17" i="18" s="1"/>
  <c r="A23" i="21" s="1"/>
  <c r="D17" i="18"/>
  <c r="F5" i="18"/>
  <c r="D5" i="18"/>
  <c r="H5" i="6"/>
  <c r="H6" i="6"/>
  <c r="H8" i="6"/>
  <c r="H10" i="6"/>
  <c r="H11" i="6"/>
  <c r="H12" i="6"/>
  <c r="F5" i="6"/>
  <c r="F6" i="6"/>
  <c r="F8" i="6"/>
  <c r="D5" i="6"/>
  <c r="D6" i="6"/>
  <c r="D8" i="6"/>
  <c r="G11" i="13"/>
  <c r="G12" i="13"/>
  <c r="E9" i="22" s="1"/>
  <c r="G13" i="13"/>
  <c r="E10" i="22" s="1"/>
  <c r="G14" i="13"/>
  <c r="G15" i="13"/>
  <c r="E12" i="22" s="1"/>
  <c r="G16" i="13"/>
  <c r="G17" i="13"/>
  <c r="G18" i="13"/>
  <c r="G19" i="13"/>
  <c r="E16" i="22" s="1"/>
  <c r="G20" i="13"/>
  <c r="E17" i="22" s="1"/>
  <c r="G21" i="13"/>
  <c r="G22" i="13"/>
  <c r="G23" i="13"/>
  <c r="E20" i="22" s="1"/>
  <c r="G24" i="13"/>
  <c r="E21" i="22" s="1"/>
  <c r="G25" i="13"/>
  <c r="G26" i="13"/>
  <c r="G27" i="13"/>
  <c r="G28" i="13"/>
  <c r="E25" i="22" s="1"/>
  <c r="G29" i="13"/>
  <c r="E26" i="22" s="1"/>
  <c r="G30" i="13"/>
  <c r="G31" i="13"/>
  <c r="G32" i="13"/>
  <c r="G33" i="13"/>
  <c r="E30" i="22" s="1"/>
  <c r="G34" i="13"/>
  <c r="I61" i="19"/>
  <c r="I60" i="19"/>
  <c r="A2" i="22"/>
  <c r="A3" i="22"/>
  <c r="A4" i="22"/>
  <c r="I2" i="22" s="1"/>
  <c r="A5" i="22"/>
  <c r="H7" i="19"/>
  <c r="H8" i="19"/>
  <c r="H9" i="19"/>
  <c r="H10" i="19"/>
  <c r="I10" i="19" s="1"/>
  <c r="A30" i="21" s="1"/>
  <c r="H17" i="18"/>
  <c r="E11" i="22"/>
  <c r="H5" i="11"/>
  <c r="D8" i="9"/>
  <c r="F8" i="9"/>
  <c r="H8" i="9"/>
  <c r="D9" i="11"/>
  <c r="F9" i="11"/>
  <c r="H9" i="11"/>
  <c r="D10" i="9"/>
  <c r="F10" i="9"/>
  <c r="I10" i="9" s="1"/>
  <c r="A47" i="21" s="1"/>
  <c r="H10" i="9"/>
  <c r="A23" i="22"/>
  <c r="A24" i="22"/>
  <c r="A11" i="22"/>
  <c r="A12" i="22"/>
  <c r="E24" i="22"/>
  <c r="E23" i="22"/>
  <c r="H61" i="19"/>
  <c r="H60" i="19"/>
  <c r="D14" i="18"/>
  <c r="F14" i="18"/>
  <c r="H14" i="18"/>
  <c r="H7" i="12"/>
  <c r="H11" i="12"/>
  <c r="I11" i="12" s="1"/>
  <c r="H9" i="12"/>
  <c r="H13" i="12"/>
  <c r="H10" i="12"/>
  <c r="H8" i="12"/>
  <c r="H14" i="12"/>
  <c r="H6" i="12"/>
  <c r="H12" i="12"/>
  <c r="H5" i="12"/>
  <c r="H6" i="11"/>
  <c r="H10" i="11"/>
  <c r="H8" i="11"/>
  <c r="H12" i="11"/>
  <c r="H7" i="11"/>
  <c r="H11" i="11"/>
  <c r="H16" i="9"/>
  <c r="H5" i="9"/>
  <c r="H17" i="9"/>
  <c r="H6" i="9"/>
  <c r="H7" i="9"/>
  <c r="H18" i="9"/>
  <c r="H12" i="9"/>
  <c r="H19" i="9"/>
  <c r="H15" i="9"/>
  <c r="H14" i="9"/>
  <c r="H9" i="9"/>
  <c r="H18" i="19"/>
  <c r="H11" i="19"/>
  <c r="H20" i="19"/>
  <c r="H16" i="19"/>
  <c r="H13" i="19"/>
  <c r="H6" i="19"/>
  <c r="H15" i="19"/>
  <c r="H5" i="19"/>
  <c r="H17" i="19"/>
  <c r="H6" i="18"/>
  <c r="H15" i="18"/>
  <c r="H16" i="18"/>
  <c r="H18" i="18"/>
  <c r="H13" i="18"/>
  <c r="H12" i="18"/>
  <c r="H5" i="18"/>
  <c r="H9" i="18"/>
  <c r="H8" i="18"/>
  <c r="H7" i="18"/>
  <c r="H10" i="18"/>
  <c r="F7" i="12"/>
  <c r="F11" i="12"/>
  <c r="F9" i="12"/>
  <c r="F13" i="12"/>
  <c r="F10" i="12"/>
  <c r="F8" i="12"/>
  <c r="F14" i="12"/>
  <c r="F6" i="12"/>
  <c r="F12" i="12"/>
  <c r="F5" i="12"/>
  <c r="F6" i="11"/>
  <c r="F10" i="11"/>
  <c r="F8" i="11"/>
  <c r="F12" i="11"/>
  <c r="F7" i="11"/>
  <c r="I7" i="11" s="1"/>
  <c r="A59" i="21" s="1"/>
  <c r="F11" i="11"/>
  <c r="F5" i="11"/>
  <c r="F16" i="9"/>
  <c r="F5" i="9"/>
  <c r="F17" i="9"/>
  <c r="F6" i="9"/>
  <c r="F7" i="9"/>
  <c r="F18" i="9"/>
  <c r="F12" i="9"/>
  <c r="F19" i="9"/>
  <c r="I19" i="9" s="1"/>
  <c r="A56" i="21" s="1"/>
  <c r="F15" i="9"/>
  <c r="F14" i="9"/>
  <c r="I14" i="9" s="1"/>
  <c r="A51" i="21" s="1"/>
  <c r="F9" i="9"/>
  <c r="F18" i="19"/>
  <c r="F11" i="19"/>
  <c r="F20" i="19"/>
  <c r="F16" i="19"/>
  <c r="F13" i="19"/>
  <c r="F6" i="19"/>
  <c r="F15" i="19"/>
  <c r="F5" i="19"/>
  <c r="F17" i="19"/>
  <c r="F6" i="18"/>
  <c r="F15" i="18"/>
  <c r="F16" i="18"/>
  <c r="F18" i="18"/>
  <c r="I18" i="18" s="1"/>
  <c r="A24" i="21" s="1"/>
  <c r="F13" i="18"/>
  <c r="F12" i="18"/>
  <c r="F9" i="18"/>
  <c r="F8" i="18"/>
  <c r="I8" i="18" s="1"/>
  <c r="A14" i="21" s="1"/>
  <c r="F7" i="18"/>
  <c r="F10" i="18"/>
  <c r="F12" i="6"/>
  <c r="D7" i="12"/>
  <c r="D11" i="12"/>
  <c r="D9" i="12"/>
  <c r="I9" i="12" s="1"/>
  <c r="A69" i="21" s="1"/>
  <c r="D13" i="12"/>
  <c r="I13" i="12"/>
  <c r="A73" i="21" s="1"/>
  <c r="D10" i="12"/>
  <c r="D8" i="12"/>
  <c r="I8" i="12" s="1"/>
  <c r="A68" i="21" s="1"/>
  <c r="D14" i="12"/>
  <c r="D6" i="12"/>
  <c r="D12" i="12"/>
  <c r="D5" i="12"/>
  <c r="I5" i="12" s="1"/>
  <c r="A65" i="21" s="1"/>
  <c r="D6" i="11"/>
  <c r="D10" i="11"/>
  <c r="D8" i="11"/>
  <c r="D12" i="11"/>
  <c r="D7" i="11"/>
  <c r="D11" i="11"/>
  <c r="D5" i="11"/>
  <c r="D16" i="9"/>
  <c r="I16" i="9" s="1"/>
  <c r="A53" i="21" s="1"/>
  <c r="D5" i="9"/>
  <c r="D17" i="9"/>
  <c r="I17" i="9" s="1"/>
  <c r="A54" i="21" s="1"/>
  <c r="D6" i="9"/>
  <c r="D7" i="9"/>
  <c r="I7" i="9" s="1"/>
  <c r="A44" i="21" s="1"/>
  <c r="D18" i="9"/>
  <c r="D12" i="9"/>
  <c r="I12" i="9" s="1"/>
  <c r="A49" i="21" s="1"/>
  <c r="D19" i="9"/>
  <c r="D15" i="9"/>
  <c r="D14" i="9"/>
  <c r="D9" i="9"/>
  <c r="I9" i="9" s="1"/>
  <c r="A46" i="21" s="1"/>
  <c r="D18" i="19"/>
  <c r="D11" i="19"/>
  <c r="D20" i="19"/>
  <c r="D16" i="19"/>
  <c r="D13" i="19"/>
  <c r="D6" i="19"/>
  <c r="I6" i="19" s="1"/>
  <c r="A26" i="21" s="1"/>
  <c r="D15" i="19"/>
  <c r="D5" i="19"/>
  <c r="D17" i="19"/>
  <c r="D6" i="18"/>
  <c r="I6" i="18" s="1"/>
  <c r="A12" i="21" s="1"/>
  <c r="D15" i="18"/>
  <c r="D16" i="18"/>
  <c r="D18" i="18"/>
  <c r="D13" i="18"/>
  <c r="I13" i="18" s="1"/>
  <c r="A19" i="21" s="1"/>
  <c r="D12" i="18"/>
  <c r="D9" i="18"/>
  <c r="I9" i="18" s="1"/>
  <c r="A15" i="21" s="1"/>
  <c r="D8" i="18"/>
  <c r="D7" i="18"/>
  <c r="I7" i="18" s="1"/>
  <c r="A13" i="21" s="1"/>
  <c r="D10" i="18"/>
  <c r="D12" i="6"/>
  <c r="F11" i="6"/>
  <c r="F10" i="6"/>
  <c r="I10" i="6" s="1"/>
  <c r="A7" i="21" s="1"/>
  <c r="D11" i="6"/>
  <c r="D10" i="6"/>
  <c r="E1" i="22"/>
  <c r="A6" i="22"/>
  <c r="A7" i="22"/>
  <c r="A8" i="22"/>
  <c r="A9" i="22"/>
  <c r="A10" i="22"/>
  <c r="A13" i="22"/>
  <c r="A14" i="22"/>
  <c r="A15" i="22"/>
  <c r="A16" i="22"/>
  <c r="A17" i="22"/>
  <c r="A18" i="22"/>
  <c r="A19" i="22"/>
  <c r="A20" i="22"/>
  <c r="A21" i="22"/>
  <c r="A22" i="22"/>
  <c r="A25" i="22"/>
  <c r="A26" i="22"/>
  <c r="A27" i="22"/>
  <c r="A28" i="22"/>
  <c r="A29" i="22"/>
  <c r="A30" i="22"/>
  <c r="A31" i="22"/>
  <c r="A1" i="22"/>
  <c r="H1" i="22" s="1"/>
  <c r="D1" i="22"/>
  <c r="C1" i="22"/>
  <c r="B1" i="22"/>
  <c r="A1" i="21"/>
  <c r="E1" i="21"/>
  <c r="D1" i="21"/>
  <c r="G6" i="13"/>
  <c r="E3" i="22" s="1"/>
  <c r="G7" i="13"/>
  <c r="E4" i="22" s="1"/>
  <c r="G8" i="13"/>
  <c r="E5" i="22" s="1"/>
  <c r="G9" i="13"/>
  <c r="E6" i="22" s="1"/>
  <c r="G10" i="13"/>
  <c r="E7" i="22" s="1"/>
  <c r="E8" i="22"/>
  <c r="E13" i="22"/>
  <c r="E14" i="22"/>
  <c r="E15" i="22"/>
  <c r="E18" i="22"/>
  <c r="E19" i="22"/>
  <c r="E22" i="22"/>
  <c r="E27" i="22"/>
  <c r="E28" i="22"/>
  <c r="E29" i="22"/>
  <c r="E31" i="22"/>
  <c r="A71" i="21"/>
  <c r="I7" i="12"/>
  <c r="A67" i="21" s="1"/>
  <c r="I9" i="11"/>
  <c r="A61" i="21" s="1"/>
  <c r="I12" i="11"/>
  <c r="A64" i="21" s="1"/>
  <c r="I15" i="9"/>
  <c r="A52" i="21" s="1"/>
  <c r="I8" i="9"/>
  <c r="A45" i="21" s="1"/>
  <c r="I11" i="6"/>
  <c r="A8" i="21" s="1"/>
  <c r="I15" i="18"/>
  <c r="A21" i="21" s="1"/>
  <c r="I16" i="19"/>
  <c r="A36" i="21" s="1"/>
  <c r="I13" i="19"/>
  <c r="A33" i="21" s="1"/>
  <c r="I11" i="19"/>
  <c r="A31" i="21" s="1"/>
  <c r="I17" i="19"/>
  <c r="A37" i="21" s="1"/>
  <c r="I15" i="19"/>
  <c r="A35" i="21" s="1"/>
  <c r="I20" i="19"/>
  <c r="A40" i="21" s="1"/>
  <c r="G5" i="13"/>
  <c r="E2" i="22" s="1"/>
  <c r="I3" i="22" l="1"/>
  <c r="L3" i="22" s="1"/>
  <c r="D6" i="23" s="1"/>
  <c r="I12" i="12"/>
  <c r="A72" i="21" s="1"/>
  <c r="I9" i="6"/>
  <c r="A6" i="21" s="1"/>
  <c r="I13" i="6"/>
  <c r="A10" i="21" s="1"/>
  <c r="I11" i="18"/>
  <c r="A17" i="21" s="1"/>
  <c r="I19" i="19"/>
  <c r="A39" i="21" s="1"/>
  <c r="I11" i="11"/>
  <c r="A63" i="21" s="1"/>
  <c r="I6" i="12"/>
  <c r="A66" i="21" s="1"/>
  <c r="I14" i="18"/>
  <c r="A20" i="21" s="1"/>
  <c r="I7" i="19"/>
  <c r="A27" i="21" s="1"/>
  <c r="I11" i="9"/>
  <c r="A48" i="21" s="1"/>
  <c r="I10" i="18"/>
  <c r="A16" i="21" s="1"/>
  <c r="I12" i="18"/>
  <c r="A18" i="21" s="1"/>
  <c r="I18" i="9"/>
  <c r="A55" i="21" s="1"/>
  <c r="I5" i="9"/>
  <c r="A42" i="21" s="1"/>
  <c r="I6" i="11"/>
  <c r="A58" i="21" s="1"/>
  <c r="I14" i="12"/>
  <c r="A74" i="21" s="1"/>
  <c r="I16" i="18"/>
  <c r="A22" i="21" s="1"/>
  <c r="I5" i="19"/>
  <c r="A25" i="21" s="1"/>
  <c r="I5" i="6"/>
  <c r="A2" i="21" s="1"/>
  <c r="I12" i="6"/>
  <c r="A9" i="21" s="1"/>
  <c r="I6" i="6"/>
  <c r="A3" i="21" s="1"/>
  <c r="I8" i="19"/>
  <c r="A28" i="21" s="1"/>
  <c r="I12" i="19"/>
  <c r="A32" i="21" s="1"/>
  <c r="I14" i="19"/>
  <c r="A34" i="21" s="1"/>
  <c r="L2" i="22"/>
  <c r="D5" i="23" s="1"/>
  <c r="I18" i="19"/>
  <c r="A38" i="21" s="1"/>
  <c r="I6" i="9"/>
  <c r="A43" i="21" s="1"/>
  <c r="I5" i="11"/>
  <c r="A57" i="21" s="1"/>
  <c r="I8" i="11"/>
  <c r="A60" i="21" s="1"/>
  <c r="I10" i="11"/>
  <c r="A62" i="21" s="1"/>
  <c r="H2" i="22"/>
  <c r="I4" i="22"/>
  <c r="I5" i="18"/>
  <c r="A11" i="21" s="1"/>
  <c r="I9" i="19"/>
  <c r="A29" i="21" s="1"/>
  <c r="I10" i="12"/>
  <c r="A70" i="21" s="1"/>
  <c r="I8" i="6"/>
  <c r="A5" i="21" s="1"/>
  <c r="I7" i="6"/>
  <c r="A4" i="21" s="1"/>
  <c r="I2" i="21" l="1"/>
  <c r="L2" i="21" s="1"/>
  <c r="C5" i="13" s="1"/>
  <c r="D2" i="22" s="1"/>
  <c r="K2" i="22" s="1"/>
  <c r="B5" i="23" s="1"/>
  <c r="J2" i="21"/>
  <c r="H2" i="21"/>
  <c r="D5" i="13" s="1"/>
  <c r="L4" i="22"/>
  <c r="D7" i="23" s="1"/>
  <c r="C5" i="23"/>
  <c r="I5" i="22"/>
  <c r="H3" i="22"/>
  <c r="H4" i="22" s="1"/>
  <c r="C7" i="23" s="1"/>
  <c r="I3" i="21"/>
  <c r="I4" i="21" s="1"/>
  <c r="K2" i="21" l="1"/>
  <c r="B5" i="13" s="1"/>
  <c r="C2" i="22" s="1"/>
  <c r="J2" i="22" s="1"/>
  <c r="A5" i="23" s="1"/>
  <c r="I5" i="21"/>
  <c r="I6" i="21" s="1"/>
  <c r="L5" i="22"/>
  <c r="D8" i="23" s="1"/>
  <c r="C6" i="23"/>
  <c r="H3" i="21"/>
  <c r="I6" i="22"/>
  <c r="L4" i="21"/>
  <c r="C7" i="13" s="1"/>
  <c r="D4" i="22" s="1"/>
  <c r="K4" i="22" s="1"/>
  <c r="B7" i="23" s="1"/>
  <c r="J4" i="21"/>
  <c r="K4" i="21"/>
  <c r="B7" i="13" s="1"/>
  <c r="C4" i="22" s="1"/>
  <c r="J4" i="22" s="1"/>
  <c r="A7" i="23" s="1"/>
  <c r="J3" i="21"/>
  <c r="K3" i="21"/>
  <c r="B6" i="13" s="1"/>
  <c r="C3" i="22" s="1"/>
  <c r="J3" i="22" s="1"/>
  <c r="A6" i="23" s="1"/>
  <c r="L3" i="21"/>
  <c r="C6" i="13" s="1"/>
  <c r="D3" i="22" s="1"/>
  <c r="K3" i="22" s="1"/>
  <c r="B6" i="23" s="1"/>
  <c r="H5" i="22"/>
  <c r="L6" i="21" l="1"/>
  <c r="C9" i="13" s="1"/>
  <c r="D6" i="22" s="1"/>
  <c r="K6" i="21"/>
  <c r="B9" i="13" s="1"/>
  <c r="C6" i="22" s="1"/>
  <c r="J6" i="21"/>
  <c r="I7" i="21"/>
  <c r="J7" i="21" s="1"/>
  <c r="K5" i="21"/>
  <c r="B8" i="13" s="1"/>
  <c r="C5" i="22" s="1"/>
  <c r="J5" i="22" s="1"/>
  <c r="A8" i="23" s="1"/>
  <c r="J5" i="21"/>
  <c r="L5" i="21"/>
  <c r="C8" i="13" s="1"/>
  <c r="D5" i="22" s="1"/>
  <c r="K5" i="22" s="1"/>
  <c r="B8" i="23" s="1"/>
  <c r="C8" i="23"/>
  <c r="J6" i="22"/>
  <c r="A9" i="23" s="1"/>
  <c r="L6" i="22"/>
  <c r="D9" i="23" s="1"/>
  <c r="K6" i="22"/>
  <c r="B9" i="23" s="1"/>
  <c r="D6" i="13"/>
  <c r="H4" i="21"/>
  <c r="I7" i="22"/>
  <c r="H6" i="22"/>
  <c r="C9" i="23" s="1"/>
  <c r="I8" i="21" l="1"/>
  <c r="J8" i="21" s="1"/>
  <c r="L7" i="21"/>
  <c r="C10" i="13" s="1"/>
  <c r="D7" i="22" s="1"/>
  <c r="K7" i="21"/>
  <c r="B10" i="13" s="1"/>
  <c r="C7" i="22" s="1"/>
  <c r="K8" i="21"/>
  <c r="B11" i="13" s="1"/>
  <c r="C8" i="22" s="1"/>
  <c r="I9" i="21"/>
  <c r="J7" i="22"/>
  <c r="A10" i="23" s="1"/>
  <c r="L7" i="22"/>
  <c r="D10" i="23" s="1"/>
  <c r="K7" i="22"/>
  <c r="B10" i="23" s="1"/>
  <c r="I8" i="22"/>
  <c r="I9" i="22" s="1"/>
  <c r="D7" i="13"/>
  <c r="H5" i="21"/>
  <c r="H6" i="21" s="1"/>
  <c r="D9" i="13" s="1"/>
  <c r="H7" i="22"/>
  <c r="C10" i="23" s="1"/>
  <c r="H8" i="22" l="1"/>
  <c r="C11" i="23" s="1"/>
  <c r="L8" i="21"/>
  <c r="C11" i="13" s="1"/>
  <c r="D8" i="22" s="1"/>
  <c r="L9" i="22"/>
  <c r="D12" i="23" s="1"/>
  <c r="I10" i="22"/>
  <c r="J9" i="21"/>
  <c r="K9" i="21"/>
  <c r="B12" i="13" s="1"/>
  <c r="C9" i="22" s="1"/>
  <c r="J9" i="22" s="1"/>
  <c r="A12" i="23" s="1"/>
  <c r="L9" i="21"/>
  <c r="C12" i="13" s="1"/>
  <c r="D9" i="22" s="1"/>
  <c r="K9" i="22" s="1"/>
  <c r="B12" i="23" s="1"/>
  <c r="I10" i="21"/>
  <c r="H7" i="21"/>
  <c r="D8" i="13"/>
  <c r="L8" i="22"/>
  <c r="D11" i="23" s="1"/>
  <c r="J8" i="22"/>
  <c r="A11" i="23" s="1"/>
  <c r="K8" i="22"/>
  <c r="B11" i="23" s="1"/>
  <c r="H9" i="22" l="1"/>
  <c r="H8" i="21"/>
  <c r="H9" i="21" s="1"/>
  <c r="D10" i="13"/>
  <c r="K10" i="21"/>
  <c r="B13" i="13" s="1"/>
  <c r="C10" i="22" s="1"/>
  <c r="J10" i="21"/>
  <c r="L10" i="21"/>
  <c r="C13" i="13" s="1"/>
  <c r="D10" i="22" s="1"/>
  <c r="I11" i="21"/>
  <c r="L10" i="22"/>
  <c r="D13" i="23" s="1"/>
  <c r="K10" i="22"/>
  <c r="B13" i="23" s="1"/>
  <c r="J10" i="22"/>
  <c r="A13" i="23" s="1"/>
  <c r="I11" i="22"/>
  <c r="C12" i="23" l="1"/>
  <c r="H10" i="22"/>
  <c r="C13" i="23" s="1"/>
  <c r="D12" i="13"/>
  <c r="H10" i="21"/>
  <c r="J11" i="21"/>
  <c r="L11" i="21"/>
  <c r="C14" i="13" s="1"/>
  <c r="D11" i="22" s="1"/>
  <c r="K11" i="21"/>
  <c r="B14" i="13" s="1"/>
  <c r="C11" i="22" s="1"/>
  <c r="I12" i="21"/>
  <c r="I13" i="21" s="1"/>
  <c r="I14" i="21" s="1"/>
  <c r="L11" i="22"/>
  <c r="K11" i="22"/>
  <c r="B14" i="23" s="1"/>
  <c r="J11" i="22"/>
  <c r="A14" i="23" s="1"/>
  <c r="I12" i="22"/>
  <c r="D11" i="13"/>
  <c r="H11" i="22" l="1"/>
  <c r="K14" i="21"/>
  <c r="B17" i="13" s="1"/>
  <c r="C14" i="22" s="1"/>
  <c r="L14" i="21"/>
  <c r="C17" i="13" s="1"/>
  <c r="D14" i="22" s="1"/>
  <c r="J14" i="21"/>
  <c r="I15" i="21"/>
  <c r="K12" i="21"/>
  <c r="B15" i="13" s="1"/>
  <c r="C12" i="22" s="1"/>
  <c r="J12" i="22" s="1"/>
  <c r="A15" i="23" s="1"/>
  <c r="L12" i="21"/>
  <c r="C15" i="13" s="1"/>
  <c r="D12" i="22" s="1"/>
  <c r="K12" i="22" s="1"/>
  <c r="B15" i="23" s="1"/>
  <c r="J12" i="21"/>
  <c r="D13" i="13"/>
  <c r="H11" i="21"/>
  <c r="L12" i="22"/>
  <c r="I13" i="22"/>
  <c r="J13" i="21"/>
  <c r="L13" i="21"/>
  <c r="C16" i="13" s="1"/>
  <c r="D13" i="22" s="1"/>
  <c r="K13" i="21"/>
  <c r="B16" i="13" s="1"/>
  <c r="C13" i="22" s="1"/>
  <c r="C14" i="23" l="1"/>
  <c r="H12" i="22"/>
  <c r="C15" i="23" s="1"/>
  <c r="L15" i="21"/>
  <c r="C18" i="13" s="1"/>
  <c r="D15" i="22" s="1"/>
  <c r="J15" i="21"/>
  <c r="K15" i="21"/>
  <c r="B18" i="13" s="1"/>
  <c r="C15" i="22" s="1"/>
  <c r="I16" i="21"/>
  <c r="L13" i="22"/>
  <c r="D14" i="23" s="1"/>
  <c r="K13" i="22"/>
  <c r="B16" i="23" s="1"/>
  <c r="J13" i="22"/>
  <c r="A16" i="23" s="1"/>
  <c r="I14" i="22"/>
  <c r="D14" i="13"/>
  <c r="H12" i="21"/>
  <c r="H13" i="22" l="1"/>
  <c r="L14" i="22"/>
  <c r="D15" i="23" s="1"/>
  <c r="J14" i="22"/>
  <c r="A17" i="23" s="1"/>
  <c r="K14" i="22"/>
  <c r="B17" i="23" s="1"/>
  <c r="I15" i="22"/>
  <c r="L16" i="21"/>
  <c r="C19" i="13" s="1"/>
  <c r="D16" i="22" s="1"/>
  <c r="J16" i="21"/>
  <c r="K16" i="21"/>
  <c r="B19" i="13" s="1"/>
  <c r="C16" i="22" s="1"/>
  <c r="I17" i="21"/>
  <c r="D15" i="13"/>
  <c r="H13" i="21"/>
  <c r="H14" i="22" l="1"/>
  <c r="C16" i="23"/>
  <c r="J15" i="22"/>
  <c r="A18" i="23" s="1"/>
  <c r="K15" i="22"/>
  <c r="B18" i="23" s="1"/>
  <c r="L15" i="22"/>
  <c r="D16" i="23" s="1"/>
  <c r="I16" i="22"/>
  <c r="K17" i="21"/>
  <c r="B20" i="13" s="1"/>
  <c r="C17" i="22" s="1"/>
  <c r="L17" i="21"/>
  <c r="C20" i="13" s="1"/>
  <c r="D17" i="22" s="1"/>
  <c r="J17" i="21"/>
  <c r="I18" i="21"/>
  <c r="D16" i="13"/>
  <c r="H14" i="21"/>
  <c r="H16" i="22" l="1"/>
  <c r="C19" i="23" s="1"/>
  <c r="C17" i="23"/>
  <c r="H15" i="22"/>
  <c r="C18" i="23" s="1"/>
  <c r="L16" i="22"/>
  <c r="D17" i="23" s="1"/>
  <c r="J16" i="22"/>
  <c r="A19" i="23" s="1"/>
  <c r="K16" i="22"/>
  <c r="B19" i="23" s="1"/>
  <c r="I17" i="22"/>
  <c r="J18" i="21"/>
  <c r="L18" i="21"/>
  <c r="C21" i="13" s="1"/>
  <c r="D18" i="22" s="1"/>
  <c r="K18" i="21"/>
  <c r="B21" i="13" s="1"/>
  <c r="C18" i="22" s="1"/>
  <c r="I19" i="21"/>
  <c r="D17" i="13"/>
  <c r="H15" i="21"/>
  <c r="H17" i="22" l="1"/>
  <c r="H18" i="22" s="1"/>
  <c r="H19" i="22" s="1"/>
  <c r="H20" i="22" s="1"/>
  <c r="H21" i="22" s="1"/>
  <c r="H22" i="22" s="1"/>
  <c r="H23" i="22" s="1"/>
  <c r="H24" i="22" s="1"/>
  <c r="H25" i="22" s="1"/>
  <c r="H26" i="22" s="1"/>
  <c r="H27" i="22" s="1"/>
  <c r="D18" i="13"/>
  <c r="H16" i="21"/>
  <c r="L19" i="21"/>
  <c r="C22" i="13" s="1"/>
  <c r="D19" i="22" s="1"/>
  <c r="K19" i="21"/>
  <c r="B22" i="13" s="1"/>
  <c r="C19" i="22" s="1"/>
  <c r="J19" i="21"/>
  <c r="I20" i="21"/>
  <c r="L17" i="22"/>
  <c r="D18" i="23" s="1"/>
  <c r="K17" i="22"/>
  <c r="J17" i="22"/>
  <c r="I18" i="22"/>
  <c r="J20" i="21" l="1"/>
  <c r="K20" i="21"/>
  <c r="B23" i="13" s="1"/>
  <c r="C20" i="22" s="1"/>
  <c r="L20" i="21"/>
  <c r="C23" i="13" s="1"/>
  <c r="D20" i="22" s="1"/>
  <c r="I21" i="21"/>
  <c r="L18" i="22"/>
  <c r="D19" i="23" s="1"/>
  <c r="K18" i="22"/>
  <c r="J18" i="22"/>
  <c r="I19" i="22"/>
  <c r="D19" i="13"/>
  <c r="H17" i="21"/>
  <c r="L21" i="21" l="1"/>
  <c r="C24" i="13" s="1"/>
  <c r="D21" i="22" s="1"/>
  <c r="J21" i="21"/>
  <c r="K21" i="21"/>
  <c r="B24" i="13" s="1"/>
  <c r="C21" i="22" s="1"/>
  <c r="I22" i="21"/>
  <c r="J19" i="22"/>
  <c r="L19" i="22"/>
  <c r="K19" i="22"/>
  <c r="I20" i="22"/>
  <c r="D20" i="13"/>
  <c r="H18" i="21"/>
  <c r="J22" i="21" l="1"/>
  <c r="K22" i="21"/>
  <c r="B25" i="13" s="1"/>
  <c r="C22" i="22" s="1"/>
  <c r="L22" i="21"/>
  <c r="C25" i="13" s="1"/>
  <c r="D22" i="22" s="1"/>
  <c r="I23" i="21"/>
  <c r="K20" i="22"/>
  <c r="J20" i="22"/>
  <c r="L20" i="22"/>
  <c r="I21" i="22"/>
  <c r="D21" i="13"/>
  <c r="H19" i="21"/>
  <c r="L23" i="21" l="1"/>
  <c r="C26" i="13" s="1"/>
  <c r="D23" i="22" s="1"/>
  <c r="K23" i="21"/>
  <c r="B26" i="13" s="1"/>
  <c r="C23" i="22" s="1"/>
  <c r="J23" i="21"/>
  <c r="I24" i="21"/>
  <c r="L21" i="22"/>
  <c r="J21" i="22"/>
  <c r="K21" i="22"/>
  <c r="I22" i="22"/>
  <c r="D22" i="13"/>
  <c r="H20" i="21"/>
  <c r="L24" i="21" l="1"/>
  <c r="C27" i="13" s="1"/>
  <c r="D24" i="22" s="1"/>
  <c r="J24" i="21"/>
  <c r="K24" i="21"/>
  <c r="B27" i="13" s="1"/>
  <c r="C24" i="22" s="1"/>
  <c r="I25" i="21"/>
  <c r="L22" i="22"/>
  <c r="J22" i="22"/>
  <c r="K22" i="22"/>
  <c r="I23" i="22"/>
  <c r="D23" i="13"/>
  <c r="H21" i="21"/>
  <c r="J25" i="21" l="1"/>
  <c r="L25" i="21"/>
  <c r="C28" i="13" s="1"/>
  <c r="D25" i="22" s="1"/>
  <c r="K25" i="21"/>
  <c r="B28" i="13" s="1"/>
  <c r="C25" i="22" s="1"/>
  <c r="I26" i="21"/>
  <c r="J23" i="22"/>
  <c r="L23" i="22"/>
  <c r="K23" i="22"/>
  <c r="I24" i="22"/>
  <c r="D24" i="13"/>
  <c r="H22" i="21"/>
  <c r="L26" i="21" l="1"/>
  <c r="C29" i="13" s="1"/>
  <c r="D26" i="22" s="1"/>
  <c r="K26" i="21"/>
  <c r="B29" i="13" s="1"/>
  <c r="C26" i="22" s="1"/>
  <c r="J26" i="21"/>
  <c r="I27" i="21"/>
  <c r="J24" i="22"/>
  <c r="L24" i="22"/>
  <c r="K24" i="22"/>
  <c r="I25" i="22"/>
  <c r="D25" i="13"/>
  <c r="H23" i="21"/>
  <c r="J27" i="21" l="1"/>
  <c r="K27" i="21"/>
  <c r="B30" i="13" s="1"/>
  <c r="C27" i="22" s="1"/>
  <c r="L27" i="21"/>
  <c r="C30" i="13" s="1"/>
  <c r="D27" i="22" s="1"/>
  <c r="I28" i="21"/>
  <c r="L25" i="22"/>
  <c r="J25" i="22"/>
  <c r="K25" i="22"/>
  <c r="I26" i="22"/>
  <c r="D26" i="13"/>
  <c r="H24" i="21"/>
  <c r="K28" i="21" l="1"/>
  <c r="B31" i="13" s="1"/>
  <c r="C28" i="22" s="1"/>
  <c r="L28" i="21"/>
  <c r="C31" i="13" s="1"/>
  <c r="D28" i="22" s="1"/>
  <c r="J28" i="21"/>
  <c r="I29" i="21"/>
  <c r="L26" i="22"/>
  <c r="K26" i="22"/>
  <c r="J26" i="22"/>
  <c r="I27" i="22"/>
  <c r="D27" i="13"/>
  <c r="H25" i="21"/>
  <c r="K29" i="21" l="1"/>
  <c r="B32" i="13" s="1"/>
  <c r="C29" i="22" s="1"/>
  <c r="J29" i="21"/>
  <c r="L29" i="21"/>
  <c r="C32" i="13" s="1"/>
  <c r="D29" i="22" s="1"/>
  <c r="I30" i="21"/>
  <c r="J27" i="22"/>
  <c r="L27" i="22"/>
  <c r="K27" i="22"/>
  <c r="I28" i="22"/>
  <c r="D28" i="13"/>
  <c r="H26" i="21"/>
  <c r="K30" i="21" l="1"/>
  <c r="B33" i="13" s="1"/>
  <c r="C30" i="22" s="1"/>
  <c r="J30" i="21"/>
  <c r="L30" i="21"/>
  <c r="C33" i="13" s="1"/>
  <c r="D30" i="22" s="1"/>
  <c r="I31" i="21"/>
  <c r="L28" i="22"/>
  <c r="K28" i="22"/>
  <c r="J28" i="22"/>
  <c r="I29" i="22"/>
  <c r="D29" i="13"/>
  <c r="H27" i="21"/>
  <c r="J31" i="21" l="1"/>
  <c r="K31" i="21"/>
  <c r="B34" i="13" s="1"/>
  <c r="C31" i="22" s="1"/>
  <c r="L31" i="21"/>
  <c r="C34" i="13" s="1"/>
  <c r="D31" i="22" s="1"/>
  <c r="I32" i="21"/>
  <c r="K29" i="22"/>
  <c r="J29" i="22"/>
  <c r="L29" i="22"/>
  <c r="I30" i="22"/>
  <c r="D30" i="13"/>
  <c r="H28" i="21"/>
  <c r="L32" i="21" l="1"/>
  <c r="K32" i="21"/>
  <c r="J32" i="21"/>
  <c r="I33" i="21"/>
  <c r="L30" i="22"/>
  <c r="J30" i="22"/>
  <c r="K30" i="22"/>
  <c r="I31" i="22"/>
  <c r="D31" i="13"/>
  <c r="H29" i="21"/>
  <c r="J31" i="22" l="1"/>
  <c r="K31" i="22"/>
  <c r="L31" i="22"/>
  <c r="L33" i="21"/>
  <c r="K33" i="21"/>
  <c r="J33" i="21"/>
  <c r="I34" i="21"/>
  <c r="D32" i="13"/>
  <c r="H30" i="21"/>
  <c r="J34" i="21" l="1"/>
  <c r="K34" i="21"/>
  <c r="L34" i="21"/>
  <c r="I35" i="21"/>
  <c r="D33" i="13"/>
  <c r="H31" i="21"/>
  <c r="L35" i="21" l="1"/>
  <c r="J35" i="21"/>
  <c r="K35" i="21"/>
  <c r="I36" i="21"/>
  <c r="D34" i="13"/>
  <c r="H32" i="21"/>
  <c r="H33" i="21" s="1"/>
  <c r="H34" i="21" s="1"/>
  <c r="H35" i="21" s="1"/>
  <c r="H36" i="21" s="1"/>
  <c r="H37" i="21" s="1"/>
  <c r="H38" i="21" s="1"/>
  <c r="H39" i="21" s="1"/>
  <c r="H40" i="21" s="1"/>
  <c r="H41" i="21" s="1"/>
  <c r="H42" i="21" s="1"/>
  <c r="H43" i="21" s="1"/>
  <c r="H44" i="21" s="1"/>
  <c r="H45" i="21" s="1"/>
  <c r="H46" i="21" s="1"/>
  <c r="H47" i="21" s="1"/>
  <c r="H48" i="21" s="1"/>
  <c r="H49" i="21" s="1"/>
  <c r="H50" i="21" s="1"/>
  <c r="H51" i="21" s="1"/>
  <c r="H52" i="21" s="1"/>
  <c r="H53" i="21" s="1"/>
  <c r="H54" i="21" s="1"/>
  <c r="H55" i="21" s="1"/>
  <c r="H56" i="21" s="1"/>
  <c r="H57" i="21" s="1"/>
  <c r="H58" i="21" s="1"/>
  <c r="H59" i="21" s="1"/>
  <c r="H60" i="21" s="1"/>
  <c r="H61" i="21" s="1"/>
  <c r="H62" i="21" s="1"/>
  <c r="H63" i="21" s="1"/>
  <c r="H64" i="21" s="1"/>
  <c r="H65" i="21" s="1"/>
  <c r="H66" i="21" s="1"/>
  <c r="H67" i="21" s="1"/>
  <c r="H68" i="21" s="1"/>
  <c r="H69" i="21" s="1"/>
  <c r="H70" i="21" s="1"/>
  <c r="H71" i="21" s="1"/>
  <c r="H72" i="21" s="1"/>
  <c r="H73" i="21" s="1"/>
  <c r="H74" i="21" s="1"/>
  <c r="K36" i="21" l="1"/>
  <c r="L36" i="21"/>
  <c r="J36" i="21"/>
  <c r="I37" i="21"/>
  <c r="L37" i="21" l="1"/>
  <c r="J37" i="21"/>
  <c r="K37" i="21"/>
  <c r="I38" i="21"/>
  <c r="J38" i="21" l="1"/>
  <c r="K38" i="21"/>
  <c r="L38" i="21"/>
  <c r="I39" i="21"/>
  <c r="J39" i="21" l="1"/>
  <c r="K39" i="21"/>
  <c r="L39" i="21"/>
  <c r="I40" i="21"/>
  <c r="K40" i="21" l="1"/>
  <c r="L40" i="21"/>
  <c r="J40" i="21"/>
  <c r="I41" i="21"/>
  <c r="J41" i="21" l="1"/>
  <c r="L41" i="21"/>
  <c r="K41" i="21"/>
  <c r="I42" i="21"/>
  <c r="J42" i="21" l="1"/>
  <c r="K42" i="21"/>
  <c r="L42" i="21"/>
  <c r="I43" i="21"/>
  <c r="L43" i="21" l="1"/>
  <c r="J43" i="21"/>
  <c r="K43" i="21"/>
  <c r="I44" i="21"/>
  <c r="K44" i="21" l="1"/>
  <c r="L44" i="21"/>
  <c r="J44" i="21"/>
  <c r="I45" i="21"/>
  <c r="L45" i="21" l="1"/>
  <c r="K45" i="21"/>
  <c r="J45" i="21"/>
  <c r="I46" i="21"/>
  <c r="K46" i="21" l="1"/>
  <c r="L46" i="21"/>
  <c r="J46" i="21"/>
  <c r="I47" i="21"/>
  <c r="K47" i="21" l="1"/>
  <c r="J47" i="21"/>
  <c r="L47" i="21"/>
  <c r="I48" i="21"/>
  <c r="L48" i="21" l="1"/>
  <c r="K48" i="21"/>
  <c r="J48" i="21"/>
  <c r="I49" i="21"/>
  <c r="K49" i="21" l="1"/>
  <c r="J49" i="21"/>
  <c r="L49" i="21"/>
  <c r="I50" i="21"/>
  <c r="K50" i="21" l="1"/>
  <c r="J50" i="21"/>
  <c r="L50" i="21"/>
  <c r="I51" i="21"/>
  <c r="K51" i="21" l="1"/>
  <c r="L51" i="21"/>
  <c r="J51" i="21"/>
  <c r="I52" i="21"/>
  <c r="L52" i="21" l="1"/>
  <c r="K52" i="21"/>
  <c r="J52" i="21"/>
  <c r="I53" i="21"/>
  <c r="K53" i="21" l="1"/>
  <c r="L53" i="21"/>
  <c r="J53" i="21"/>
  <c r="I54" i="21"/>
  <c r="L54" i="21" l="1"/>
  <c r="K54" i="21"/>
  <c r="J54" i="21"/>
  <c r="I55" i="21"/>
  <c r="J55" i="21" l="1"/>
  <c r="L55" i="21"/>
  <c r="K55" i="21"/>
  <c r="I56" i="21"/>
  <c r="L56" i="21" l="1"/>
  <c r="K56" i="21"/>
  <c r="J56" i="21"/>
  <c r="I57" i="21"/>
  <c r="J57" i="21" l="1"/>
  <c r="L57" i="21"/>
  <c r="K57" i="21"/>
  <c r="I58" i="21"/>
  <c r="L58" i="21" l="1"/>
  <c r="K58" i="21"/>
  <c r="J58" i="21"/>
  <c r="I59" i="21"/>
  <c r="K59" i="21" l="1"/>
  <c r="L59" i="21"/>
  <c r="J59" i="21"/>
  <c r="I60" i="21"/>
  <c r="L60" i="21" l="1"/>
  <c r="K60" i="21"/>
  <c r="J60" i="21"/>
  <c r="I61" i="21"/>
  <c r="L61" i="21" l="1"/>
  <c r="J61" i="21"/>
  <c r="K61" i="21"/>
  <c r="I62" i="21"/>
  <c r="L62" i="21" l="1"/>
  <c r="J62" i="21"/>
  <c r="K62" i="21"/>
  <c r="I63" i="21"/>
  <c r="K63" i="21" l="1"/>
  <c r="J63" i="21"/>
  <c r="L63" i="21"/>
  <c r="I64" i="21"/>
  <c r="L64" i="21" l="1"/>
  <c r="K64" i="21"/>
  <c r="J64" i="21"/>
  <c r="I65" i="21"/>
  <c r="L65" i="21" l="1"/>
  <c r="J65" i="21"/>
  <c r="K65" i="21"/>
  <c r="I66" i="21"/>
  <c r="L66" i="21" l="1"/>
  <c r="K66" i="21"/>
  <c r="J66" i="21"/>
  <c r="I67" i="21"/>
  <c r="J67" i="21" l="1"/>
  <c r="K67" i="21"/>
  <c r="L67" i="21"/>
  <c r="I68" i="21"/>
  <c r="K68" i="21" l="1"/>
  <c r="L68" i="21"/>
  <c r="J68" i="21"/>
  <c r="I69" i="21"/>
  <c r="J69" i="21" l="1"/>
  <c r="L69" i="21"/>
  <c r="K69" i="21"/>
  <c r="I70" i="21"/>
  <c r="K70" i="21" l="1"/>
  <c r="L70" i="21"/>
  <c r="J70" i="21"/>
  <c r="I71" i="21"/>
  <c r="J71" i="21" l="1"/>
  <c r="K71" i="21"/>
  <c r="L71" i="21"/>
  <c r="I72" i="21"/>
  <c r="K72" i="21" l="1"/>
  <c r="L72" i="21"/>
  <c r="J72" i="21"/>
  <c r="I73" i="21"/>
  <c r="L73" i="21" l="1"/>
  <c r="J73" i="21"/>
  <c r="K73" i="21"/>
  <c r="I74" i="21"/>
  <c r="K74" i="21" l="1"/>
  <c r="J74" i="21"/>
  <c r="L74"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Loganadan, Ian</author>
    <author>ICFI</author>
  </authors>
  <commentList>
    <comment ref="C4" authorId="0" shapeId="0" xr:uid="{00000000-0006-0000-0200-000001000000}">
      <text>
        <r>
          <rPr>
            <b/>
            <sz val="9"/>
            <color indexed="81"/>
            <rFont val="Tahoma"/>
            <family val="2"/>
          </rPr>
          <t>Note:</t>
        </r>
        <r>
          <rPr>
            <sz val="9"/>
            <color indexed="81"/>
            <rFont val="Tahoma"/>
            <family val="2"/>
          </rPr>
          <t xml:space="preserve">
On a 1-5 scale how likely it is that the plan/asset will be needed during a response. This risk should be weighed against the specifics of the coalition/community hazards (for example, an emergency response plan would be a 5, in a smaller rural community radiation-specific HAZMAT resources may be a 1) and could change year-to-year (for example if the community is hosting a large and high-risk event that year).
</t>
        </r>
        <r>
          <rPr>
            <b/>
            <sz val="9"/>
            <color indexed="81"/>
            <rFont val="Tahoma"/>
            <family val="2"/>
          </rPr>
          <t>5 = Almost certain</t>
        </r>
        <r>
          <rPr>
            <sz val="9"/>
            <color indexed="81"/>
            <rFont val="Tahoma"/>
            <family val="2"/>
          </rPr>
          <t xml:space="preserve"> – the plan/asset is used yearly by at least one coalition member 
</t>
        </r>
        <r>
          <rPr>
            <b/>
            <sz val="9"/>
            <color indexed="81"/>
            <rFont val="Tahoma"/>
            <family val="2"/>
          </rPr>
          <t>4 = Likely</t>
        </r>
        <r>
          <rPr>
            <sz val="9"/>
            <color indexed="81"/>
            <rFont val="Tahoma"/>
            <family val="2"/>
          </rPr>
          <t xml:space="preserve"> – the plan/asset is used roughly every other year by a coalition member
</t>
        </r>
        <r>
          <rPr>
            <b/>
            <sz val="9"/>
            <color indexed="81"/>
            <rFont val="Tahoma"/>
            <family val="2"/>
          </rPr>
          <t>3 = Possible</t>
        </r>
        <r>
          <rPr>
            <sz val="9"/>
            <color indexed="81"/>
            <rFont val="Tahoma"/>
            <family val="2"/>
          </rPr>
          <t xml:space="preserve"> – the plan/asset has been used a few times in the last 10 years by coalition members and has a reasonable chance of being used in the next few years
</t>
        </r>
        <r>
          <rPr>
            <b/>
            <sz val="9"/>
            <color indexed="81"/>
            <rFont val="Tahoma"/>
            <family val="2"/>
          </rPr>
          <t>2 = Unlikely</t>
        </r>
        <r>
          <rPr>
            <sz val="9"/>
            <color indexed="81"/>
            <rFont val="Tahoma"/>
            <family val="2"/>
          </rPr>
          <t xml:space="preserve"> – the plan/asset has been used rarely in the last 10 years and has a low chance of being needed in the next 10
</t>
        </r>
        <r>
          <rPr>
            <b/>
            <sz val="9"/>
            <color indexed="81"/>
            <rFont val="Tahoma"/>
            <family val="2"/>
          </rPr>
          <t>1 = Rare</t>
        </r>
        <r>
          <rPr>
            <sz val="9"/>
            <color indexed="81"/>
            <rFont val="Tahoma"/>
            <family val="2"/>
          </rPr>
          <t xml:space="preserve"> – the plan/asset will be needed a few times in the next 100 years</t>
        </r>
      </text>
    </comment>
    <comment ref="E4" authorId="0" shapeId="0" xr:uid="{00000000-0006-0000-0200-000002000000}">
      <text>
        <r>
          <rPr>
            <b/>
            <sz val="9"/>
            <color indexed="81"/>
            <rFont val="Tahoma"/>
            <family val="2"/>
          </rPr>
          <t>Note:</t>
        </r>
        <r>
          <rPr>
            <sz val="9"/>
            <color indexed="81"/>
            <rFont val="Tahoma"/>
            <family val="2"/>
          </rPr>
          <t xml:space="preserve">
On a 1-5 scale, assign a score to the resource that illustrates the consequence if the asset or plan was inadequate or absent. This impact may consider human injury/death, coordination/information issues, and property damage/economic impact.
</t>
        </r>
        <r>
          <rPr>
            <b/>
            <sz val="9"/>
            <color indexed="81"/>
            <rFont val="Tahoma"/>
            <family val="2"/>
          </rPr>
          <t>5 = Extensive</t>
        </r>
        <r>
          <rPr>
            <sz val="9"/>
            <color indexed="81"/>
            <rFont val="Tahoma"/>
            <family val="2"/>
          </rPr>
          <t xml:space="preserve"> – multiple deaths, compromise of information with significant ongoing impact, extensive property damage/economic impact (e.g. potential permanent closure of facility, &gt;50% loss of assets)
</t>
        </r>
        <r>
          <rPr>
            <b/>
            <sz val="9"/>
            <color indexed="81"/>
            <rFont val="Tahoma"/>
            <family val="2"/>
          </rPr>
          <t xml:space="preserve">
4 = Significant</t>
        </r>
        <r>
          <rPr>
            <sz val="9"/>
            <color indexed="81"/>
            <rFont val="Tahoma"/>
            <family val="2"/>
          </rPr>
          <t xml:space="preserve"> – few deaths but multiple major injuries/hospitalizations, compromise of information with significant impact on facility/agency operations, significant property damage/economic impact (e.g. temporary closure, remediation of portions of facility, 25-50% of assets damaged or lost)
</t>
        </r>
        <r>
          <rPr>
            <b/>
            <sz val="9"/>
            <color indexed="81"/>
            <rFont val="Tahoma"/>
            <family val="2"/>
          </rPr>
          <t>3 = Moderate</t>
        </r>
        <r>
          <rPr>
            <sz val="9"/>
            <color indexed="81"/>
            <rFont val="Tahoma"/>
            <family val="2"/>
          </rPr>
          <t xml:space="preserve"> – a few major injuries/hospitalizations, compromise of information with limited impact on facility/agency operations, moderate property damage/economic impact (e.g. 5-20% of assets damaged or lost)
</t>
        </r>
        <r>
          <rPr>
            <b/>
            <sz val="9"/>
            <color indexed="81"/>
            <rFont val="Tahoma"/>
            <family val="2"/>
          </rPr>
          <t>2 = Insignificant</t>
        </r>
        <r>
          <rPr>
            <sz val="9"/>
            <color indexed="81"/>
            <rFont val="Tahoma"/>
            <family val="2"/>
          </rPr>
          <t xml:space="preserve"> – several minor injuries, compromise of information with minor consequences for facility/agency, minor property damage/economic impact (e.g. &lt;5% of assets damaged/lost)
</t>
        </r>
        <r>
          <rPr>
            <b/>
            <sz val="9"/>
            <color indexed="81"/>
            <rFont val="Tahoma"/>
            <family val="2"/>
          </rPr>
          <t xml:space="preserve">
1 = Negligible</t>
        </r>
        <r>
          <rPr>
            <sz val="9"/>
            <color indexed="81"/>
            <rFont val="Tahoma"/>
            <family val="2"/>
          </rPr>
          <t xml:space="preserve"> – rare minor injury, no significant effects from information compromise, minor property/economic damage to single area/asset</t>
        </r>
      </text>
    </comment>
    <comment ref="G4" authorId="1" shapeId="0" xr:uid="{00000000-0006-0000-0200-000003000000}">
      <text>
        <r>
          <rPr>
            <b/>
            <sz val="9"/>
            <color indexed="81"/>
            <rFont val="Tahoma"/>
            <family val="2"/>
          </rPr>
          <t xml:space="preserve">Notes:
</t>
        </r>
        <r>
          <rPr>
            <sz val="9"/>
            <color indexed="81"/>
            <rFont val="Tahoma"/>
            <family val="2"/>
          </rPr>
          <t xml:space="preserve">On a 1-5 scale assign a score appropriate to the amount of work remaining to operationalize the capability in terms of planning, equipping, training, and exercising. Coalitions should consider how well the plans and assets are known and practiced in exercise or real-world environments when assessing the work remaining.
</t>
        </r>
        <r>
          <rPr>
            <b/>
            <sz val="9"/>
            <color indexed="81"/>
            <rFont val="Tahoma"/>
            <family val="2"/>
          </rPr>
          <t xml:space="preserve">
5 = No plan or asset currently exists
4 = Inadequate plan or assets
3 = Possibly adequate plans or assets, but have not been evaluated, tested, and/or incomplete training
2 = Adequate plans or assets requiring minor modifications based on exercises, events, or other evaluation
1 = Sustainability only- strong capability in place, with regular on-going testing/training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Loganadan, Ian</author>
    <author>ICFI</author>
  </authors>
  <commentList>
    <comment ref="C4" authorId="0" shapeId="0" xr:uid="{00000000-0006-0000-0300-000001000000}">
      <text>
        <r>
          <rPr>
            <b/>
            <sz val="9"/>
            <color indexed="81"/>
            <rFont val="Tahoma"/>
            <family val="2"/>
          </rPr>
          <t>Note:</t>
        </r>
        <r>
          <rPr>
            <sz val="9"/>
            <color indexed="81"/>
            <rFont val="Tahoma"/>
            <family val="2"/>
          </rPr>
          <t xml:space="preserve">
On a 1-5 scale how likely it is that the plan/asset will be needed during a response. This risk should be weighed against the specifics of the coalition/community hazards (for example, an emergency response plan would be a 5, in a smaller rural community radiation-specific HAZMAT resources may be a 1) and could change year-to-year (for example if the community is hosting a large and high-risk event that year).
</t>
        </r>
        <r>
          <rPr>
            <b/>
            <sz val="9"/>
            <color indexed="81"/>
            <rFont val="Tahoma"/>
            <family val="2"/>
          </rPr>
          <t>5 = Almost certain</t>
        </r>
        <r>
          <rPr>
            <sz val="9"/>
            <color indexed="81"/>
            <rFont val="Tahoma"/>
            <family val="2"/>
          </rPr>
          <t xml:space="preserve"> – the plan/asset is used yearly by at least one coalition member 
</t>
        </r>
        <r>
          <rPr>
            <b/>
            <sz val="9"/>
            <color indexed="81"/>
            <rFont val="Tahoma"/>
            <family val="2"/>
          </rPr>
          <t>4 = Likely</t>
        </r>
        <r>
          <rPr>
            <sz val="9"/>
            <color indexed="81"/>
            <rFont val="Tahoma"/>
            <family val="2"/>
          </rPr>
          <t xml:space="preserve"> – the plan/asset is used roughly every other year by a coalition member
</t>
        </r>
        <r>
          <rPr>
            <b/>
            <sz val="9"/>
            <color indexed="81"/>
            <rFont val="Tahoma"/>
            <family val="2"/>
          </rPr>
          <t>3 = Possible</t>
        </r>
        <r>
          <rPr>
            <sz val="9"/>
            <color indexed="81"/>
            <rFont val="Tahoma"/>
            <family val="2"/>
          </rPr>
          <t xml:space="preserve"> – the plan/asset has been used a few times in the last 10 years by coalition members and has a reasonable chance of being used in the next few years
</t>
        </r>
        <r>
          <rPr>
            <b/>
            <sz val="9"/>
            <color indexed="81"/>
            <rFont val="Tahoma"/>
            <family val="2"/>
          </rPr>
          <t>2 = Unlikely</t>
        </r>
        <r>
          <rPr>
            <sz val="9"/>
            <color indexed="81"/>
            <rFont val="Tahoma"/>
            <family val="2"/>
          </rPr>
          <t xml:space="preserve"> – the plan/asset has been used rarely in the last 10 years and has a low chance of being needed in the next 10
</t>
        </r>
        <r>
          <rPr>
            <b/>
            <sz val="9"/>
            <color indexed="81"/>
            <rFont val="Tahoma"/>
            <family val="2"/>
          </rPr>
          <t>1 = Rare</t>
        </r>
        <r>
          <rPr>
            <sz val="9"/>
            <color indexed="81"/>
            <rFont val="Tahoma"/>
            <family val="2"/>
          </rPr>
          <t xml:space="preserve"> – the plan/asset will be needed a few times in the next 100 years</t>
        </r>
      </text>
    </comment>
    <comment ref="E4" authorId="0" shapeId="0" xr:uid="{00000000-0006-0000-0300-000002000000}">
      <text>
        <r>
          <rPr>
            <b/>
            <sz val="9"/>
            <color indexed="81"/>
            <rFont val="Tahoma"/>
            <family val="2"/>
          </rPr>
          <t>Note:</t>
        </r>
        <r>
          <rPr>
            <sz val="9"/>
            <color indexed="81"/>
            <rFont val="Tahoma"/>
            <family val="2"/>
          </rPr>
          <t xml:space="preserve">
On a 1-5 scale, assign a score to the resource that illustrates the consequence if the asset or plan was inadequate or absent. This impact may consider human injury/death, coordination/information issues, and property damage/economic impact.
</t>
        </r>
        <r>
          <rPr>
            <b/>
            <sz val="9"/>
            <color indexed="81"/>
            <rFont val="Tahoma"/>
            <family val="2"/>
          </rPr>
          <t>5 = Extensive</t>
        </r>
        <r>
          <rPr>
            <sz val="9"/>
            <color indexed="81"/>
            <rFont val="Tahoma"/>
            <family val="2"/>
          </rPr>
          <t xml:space="preserve"> – multiple deaths, compromise of information with significant ongoing impact, extensive property damage/economic impact (e.g. potential permanent closure of facility, &gt;50% loss of assets)
</t>
        </r>
        <r>
          <rPr>
            <b/>
            <sz val="9"/>
            <color indexed="81"/>
            <rFont val="Tahoma"/>
            <family val="2"/>
          </rPr>
          <t xml:space="preserve">
4 = Significant</t>
        </r>
        <r>
          <rPr>
            <sz val="9"/>
            <color indexed="81"/>
            <rFont val="Tahoma"/>
            <family val="2"/>
          </rPr>
          <t xml:space="preserve"> – few deaths but multiple major injuries/hospitalizations, compromise of information with significant impact on facility/agency operations, significant property damage/economic impact (e.g. temporary closure, remediation of portions of facility, 25-50% of assets damaged or lost)
</t>
        </r>
        <r>
          <rPr>
            <b/>
            <sz val="9"/>
            <color indexed="81"/>
            <rFont val="Tahoma"/>
            <family val="2"/>
          </rPr>
          <t>3 = Moderate</t>
        </r>
        <r>
          <rPr>
            <sz val="9"/>
            <color indexed="81"/>
            <rFont val="Tahoma"/>
            <family val="2"/>
          </rPr>
          <t xml:space="preserve"> – a few major injuries/hospitalizations, compromise of information with limited impact on facility/agency operations, moderate property damage/economic impact (e.g. 5-20% of assets damaged or lost)
</t>
        </r>
        <r>
          <rPr>
            <b/>
            <sz val="9"/>
            <color indexed="81"/>
            <rFont val="Tahoma"/>
            <family val="2"/>
          </rPr>
          <t>2 = Insignificant</t>
        </r>
        <r>
          <rPr>
            <sz val="9"/>
            <color indexed="81"/>
            <rFont val="Tahoma"/>
            <family val="2"/>
          </rPr>
          <t xml:space="preserve"> – several minor injuries, compromise of information with minor consequences for facility/agency, minor property damage/economic impact (e.g. &lt;5% of assets damaged/lost)
</t>
        </r>
        <r>
          <rPr>
            <b/>
            <sz val="9"/>
            <color indexed="81"/>
            <rFont val="Tahoma"/>
            <family val="2"/>
          </rPr>
          <t xml:space="preserve">
1 = Negligible</t>
        </r>
        <r>
          <rPr>
            <sz val="9"/>
            <color indexed="81"/>
            <rFont val="Tahoma"/>
            <family val="2"/>
          </rPr>
          <t xml:space="preserve"> – rare minor injury, no significant effects from information compromise, minor property/economic damage to single area/asset</t>
        </r>
      </text>
    </comment>
    <comment ref="G4" authorId="1" shapeId="0" xr:uid="{00000000-0006-0000-0300-000003000000}">
      <text>
        <r>
          <rPr>
            <b/>
            <sz val="9"/>
            <color indexed="81"/>
            <rFont val="Tahoma"/>
            <family val="2"/>
          </rPr>
          <t>Notes:</t>
        </r>
        <r>
          <rPr>
            <sz val="9"/>
            <color indexed="81"/>
            <rFont val="Tahoma"/>
            <family val="2"/>
          </rPr>
          <t xml:space="preserve">
On a 1-5 scale assign a score appropriate to the amount of work remaining to operationalize the capability in terms of planning, equipping, training, and exercising. Coalitions should consider how well the plans and assets are known and practiced in exercise or real-world environments when assessing the work remaining.
</t>
        </r>
        <r>
          <rPr>
            <b/>
            <sz val="9"/>
            <color indexed="81"/>
            <rFont val="Tahoma"/>
            <family val="2"/>
          </rPr>
          <t>5 = No plan or asset currently exists
4 = Inadequate plan or assets
3 = Possibly adequate plans or assets, but have not been evaluated, tested, and/or incomplete training
2 = Adequate plans or assets requiring minor modifications based on exercises, events, or other evaluation
1 = Sustainability only- strong capability in place, with regular on-going testing/training</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Loganadan, Ian</author>
  </authors>
  <commentList>
    <comment ref="C4" authorId="0" shapeId="0" xr:uid="{00000000-0006-0000-0400-000001000000}">
      <text>
        <r>
          <rPr>
            <b/>
            <sz val="9"/>
            <color indexed="81"/>
            <rFont val="Tahoma"/>
            <family val="2"/>
          </rPr>
          <t>Note:</t>
        </r>
        <r>
          <rPr>
            <sz val="9"/>
            <color indexed="81"/>
            <rFont val="Tahoma"/>
            <family val="2"/>
          </rPr>
          <t xml:space="preserve">
On a 1-5 scale how likely it is that the plan/asset will be needed during a response. This risk should be weighed against the specifics of the coalition/community hazards (for example, an emergency response plan would be a 5, in a smaller rural community radiation-specific HAZMAT resources may be a 1) and could change year-to-year (for example if the community is hosting a large and high-risk event that year).
</t>
        </r>
        <r>
          <rPr>
            <b/>
            <sz val="9"/>
            <color indexed="81"/>
            <rFont val="Tahoma"/>
            <family val="2"/>
          </rPr>
          <t>5 = Almost certain</t>
        </r>
        <r>
          <rPr>
            <sz val="9"/>
            <color indexed="81"/>
            <rFont val="Tahoma"/>
            <family val="2"/>
          </rPr>
          <t xml:space="preserve"> – the plan/asset is used yearly by at least one coalition member 
</t>
        </r>
        <r>
          <rPr>
            <b/>
            <sz val="9"/>
            <color indexed="81"/>
            <rFont val="Tahoma"/>
            <family val="2"/>
          </rPr>
          <t>4 = Likely</t>
        </r>
        <r>
          <rPr>
            <sz val="9"/>
            <color indexed="81"/>
            <rFont val="Tahoma"/>
            <family val="2"/>
          </rPr>
          <t xml:space="preserve"> – the plan/asset is used roughly every other year by a coalition member
</t>
        </r>
        <r>
          <rPr>
            <b/>
            <sz val="9"/>
            <color indexed="81"/>
            <rFont val="Tahoma"/>
            <family val="2"/>
          </rPr>
          <t>3 = Possible</t>
        </r>
        <r>
          <rPr>
            <sz val="9"/>
            <color indexed="81"/>
            <rFont val="Tahoma"/>
            <family val="2"/>
          </rPr>
          <t xml:space="preserve"> – the plan/asset has been used a few times in the last 10 years by coalition members and has a reasonable chance of being used in the next few years
</t>
        </r>
        <r>
          <rPr>
            <b/>
            <sz val="9"/>
            <color indexed="81"/>
            <rFont val="Tahoma"/>
            <family val="2"/>
          </rPr>
          <t>2 = Unlikely</t>
        </r>
        <r>
          <rPr>
            <sz val="9"/>
            <color indexed="81"/>
            <rFont val="Tahoma"/>
            <family val="2"/>
          </rPr>
          <t xml:space="preserve"> – the plan/asset has been used rarely in the last 10 years and has a low chance of being needed in the next 10
</t>
        </r>
        <r>
          <rPr>
            <b/>
            <sz val="9"/>
            <color indexed="81"/>
            <rFont val="Tahoma"/>
            <family val="2"/>
          </rPr>
          <t>1 = Rare</t>
        </r>
        <r>
          <rPr>
            <sz val="9"/>
            <color indexed="81"/>
            <rFont val="Tahoma"/>
            <family val="2"/>
          </rPr>
          <t xml:space="preserve"> – the plan/asset will be needed a few times in the next 100 years</t>
        </r>
      </text>
    </comment>
    <comment ref="E4" authorId="0" shapeId="0" xr:uid="{00000000-0006-0000-0400-000002000000}">
      <text>
        <r>
          <rPr>
            <b/>
            <sz val="9"/>
            <color indexed="81"/>
            <rFont val="Tahoma"/>
            <family val="2"/>
          </rPr>
          <t>Note:</t>
        </r>
        <r>
          <rPr>
            <sz val="9"/>
            <color indexed="81"/>
            <rFont val="Tahoma"/>
            <family val="2"/>
          </rPr>
          <t xml:space="preserve">
On a 1-5 scale, assign a score to the resource that illustrates the consequence if the asset or plan was inadequate or absent. This impact may consider human injury/death, coordination/information issues, and property damage/economic impact.
</t>
        </r>
        <r>
          <rPr>
            <b/>
            <sz val="9"/>
            <color indexed="81"/>
            <rFont val="Tahoma"/>
            <family val="2"/>
          </rPr>
          <t>5 = Extensive</t>
        </r>
        <r>
          <rPr>
            <sz val="9"/>
            <color indexed="81"/>
            <rFont val="Tahoma"/>
            <family val="2"/>
          </rPr>
          <t xml:space="preserve"> – multiple deaths, compromise of information with significant ongoing impact, extensive property damage/economic impact (e.g. potential permanent closure of facility, &gt;50% loss of assets)
</t>
        </r>
        <r>
          <rPr>
            <b/>
            <sz val="9"/>
            <color indexed="81"/>
            <rFont val="Tahoma"/>
            <family val="2"/>
          </rPr>
          <t xml:space="preserve">
4 = Significant</t>
        </r>
        <r>
          <rPr>
            <sz val="9"/>
            <color indexed="81"/>
            <rFont val="Tahoma"/>
            <family val="2"/>
          </rPr>
          <t xml:space="preserve"> – few deaths but multiple major injuries/hospitalizations, compromise of information with significant impact on facility/agency operations, significant property damage/economic impact (e.g. temporary closure, remediation of portions of facility, 25-50% of assets damaged or lost)
</t>
        </r>
        <r>
          <rPr>
            <b/>
            <sz val="9"/>
            <color indexed="81"/>
            <rFont val="Tahoma"/>
            <family val="2"/>
          </rPr>
          <t>3 = Moderate</t>
        </r>
        <r>
          <rPr>
            <sz val="9"/>
            <color indexed="81"/>
            <rFont val="Tahoma"/>
            <family val="2"/>
          </rPr>
          <t xml:space="preserve"> – a few major injuries/hospitalizations, compromise of information with limited impact on facility/agency operations, moderate property damage/economic impact (e.g. 5-20% of assets damaged or lost)
</t>
        </r>
        <r>
          <rPr>
            <b/>
            <sz val="9"/>
            <color indexed="81"/>
            <rFont val="Tahoma"/>
            <family val="2"/>
          </rPr>
          <t>2 = Insignificant</t>
        </r>
        <r>
          <rPr>
            <sz val="9"/>
            <color indexed="81"/>
            <rFont val="Tahoma"/>
            <family val="2"/>
          </rPr>
          <t xml:space="preserve"> – several minor injuries, compromise of information with minor consequences for facility/agency, minor property damage/economic impact (e.g. &lt;5% of assets damaged/lost)
</t>
        </r>
        <r>
          <rPr>
            <b/>
            <sz val="9"/>
            <color indexed="81"/>
            <rFont val="Tahoma"/>
            <family val="2"/>
          </rPr>
          <t xml:space="preserve">
1 = Negligible</t>
        </r>
        <r>
          <rPr>
            <sz val="9"/>
            <color indexed="81"/>
            <rFont val="Tahoma"/>
            <family val="2"/>
          </rPr>
          <t xml:space="preserve"> – rare minor injury, no significant effects from information compromise, minor property/economic damage to single area/asset</t>
        </r>
      </text>
    </comment>
    <comment ref="G4" authorId="0" shapeId="0" xr:uid="{00000000-0006-0000-0400-000003000000}">
      <text>
        <r>
          <rPr>
            <b/>
            <sz val="9"/>
            <color indexed="81"/>
            <rFont val="Tahoma"/>
            <family val="2"/>
          </rPr>
          <t>Notes:</t>
        </r>
        <r>
          <rPr>
            <sz val="9"/>
            <color indexed="81"/>
            <rFont val="Tahoma"/>
            <family val="2"/>
          </rPr>
          <t xml:space="preserve">
On a 1-5 scale assign a score appropriate to the amount of work remaining to operationalize the capability in terms of planning, equipping, training, and exercising. Coalitions should consider how well the plans and assets are known and practiced in exercise or real-world environments when assessing the work remaining.
</t>
        </r>
        <r>
          <rPr>
            <b/>
            <sz val="9"/>
            <color indexed="81"/>
            <rFont val="Tahoma"/>
            <family val="2"/>
          </rPr>
          <t xml:space="preserve">
5 = No plan or asset currently exists</t>
        </r>
        <r>
          <rPr>
            <sz val="9"/>
            <color indexed="81"/>
            <rFont val="Tahoma"/>
            <family val="2"/>
          </rPr>
          <t xml:space="preserve">
</t>
        </r>
        <r>
          <rPr>
            <b/>
            <sz val="9"/>
            <color indexed="81"/>
            <rFont val="Tahoma"/>
            <family val="2"/>
          </rPr>
          <t>4 = Inadequate plan or assets</t>
        </r>
        <r>
          <rPr>
            <sz val="9"/>
            <color indexed="81"/>
            <rFont val="Tahoma"/>
            <family val="2"/>
          </rPr>
          <t xml:space="preserve">
</t>
        </r>
        <r>
          <rPr>
            <b/>
            <sz val="9"/>
            <color indexed="81"/>
            <rFont val="Tahoma"/>
            <family val="2"/>
          </rPr>
          <t>3 = Possibly adequate plans or assets, but have not been evaluated, tested, and/or incomplete training</t>
        </r>
        <r>
          <rPr>
            <sz val="9"/>
            <color indexed="81"/>
            <rFont val="Tahoma"/>
            <family val="2"/>
          </rPr>
          <t xml:space="preserve">
</t>
        </r>
        <r>
          <rPr>
            <b/>
            <sz val="9"/>
            <color indexed="81"/>
            <rFont val="Tahoma"/>
            <family val="2"/>
          </rPr>
          <t>2 = Adequate plans or assets requiring minor modifications based on exercises, events, or other evaluation</t>
        </r>
        <r>
          <rPr>
            <sz val="9"/>
            <color indexed="81"/>
            <rFont val="Tahoma"/>
            <family val="2"/>
          </rPr>
          <t xml:space="preserve">
</t>
        </r>
        <r>
          <rPr>
            <b/>
            <sz val="9"/>
            <color indexed="81"/>
            <rFont val="Tahoma"/>
            <family val="2"/>
          </rPr>
          <t>1 = Sustainability only- strong capability in place, with regular on-going testing/training</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Loganadan, Ian</author>
    <author>ICFI</author>
  </authors>
  <commentList>
    <comment ref="C4" authorId="0" shapeId="0" xr:uid="{00000000-0006-0000-0500-000001000000}">
      <text>
        <r>
          <rPr>
            <b/>
            <sz val="9"/>
            <color indexed="81"/>
            <rFont val="Tahoma"/>
            <family val="2"/>
          </rPr>
          <t>Note:</t>
        </r>
        <r>
          <rPr>
            <sz val="9"/>
            <color indexed="81"/>
            <rFont val="Tahoma"/>
            <family val="2"/>
          </rPr>
          <t xml:space="preserve">
On a 1-5 scale how likely it is that the plan/asset will be needed during a response. This risk should be weighed against the specifics of the coalition/community hazards (for example, an emergency response plan would be a 5, in a smaller rural community radiation-specific HAZMAT resources may be a 1) and could change year-to-year (for example if the community is hosting a large and high-risk event that year).
</t>
        </r>
        <r>
          <rPr>
            <b/>
            <sz val="9"/>
            <color indexed="81"/>
            <rFont val="Tahoma"/>
            <family val="2"/>
          </rPr>
          <t>5 = Almost certain</t>
        </r>
        <r>
          <rPr>
            <sz val="9"/>
            <color indexed="81"/>
            <rFont val="Tahoma"/>
            <family val="2"/>
          </rPr>
          <t xml:space="preserve"> – the plan/asset is used yearly by at least one coalition member 
</t>
        </r>
        <r>
          <rPr>
            <b/>
            <sz val="9"/>
            <color indexed="81"/>
            <rFont val="Tahoma"/>
            <family val="2"/>
          </rPr>
          <t>4 = Likely</t>
        </r>
        <r>
          <rPr>
            <sz val="9"/>
            <color indexed="81"/>
            <rFont val="Tahoma"/>
            <family val="2"/>
          </rPr>
          <t xml:space="preserve"> – the plan/asset is used roughly every other year by a coalition member
</t>
        </r>
        <r>
          <rPr>
            <b/>
            <sz val="9"/>
            <color indexed="81"/>
            <rFont val="Tahoma"/>
            <family val="2"/>
          </rPr>
          <t>3 = Possible</t>
        </r>
        <r>
          <rPr>
            <sz val="9"/>
            <color indexed="81"/>
            <rFont val="Tahoma"/>
            <family val="2"/>
          </rPr>
          <t xml:space="preserve"> – the plan/asset has been used a few times in the last 10 years by coalition members and has a reasonable chance of being used in the next few years
</t>
        </r>
        <r>
          <rPr>
            <b/>
            <sz val="9"/>
            <color indexed="81"/>
            <rFont val="Tahoma"/>
            <family val="2"/>
          </rPr>
          <t>2 = Unlikely</t>
        </r>
        <r>
          <rPr>
            <sz val="9"/>
            <color indexed="81"/>
            <rFont val="Tahoma"/>
            <family val="2"/>
          </rPr>
          <t xml:space="preserve"> – the plan/asset has been used rarely in the last 10 years and has a low chance of being needed in the next 10
</t>
        </r>
        <r>
          <rPr>
            <b/>
            <sz val="9"/>
            <color indexed="81"/>
            <rFont val="Tahoma"/>
            <family val="2"/>
          </rPr>
          <t>1 = Rare</t>
        </r>
        <r>
          <rPr>
            <sz val="9"/>
            <color indexed="81"/>
            <rFont val="Tahoma"/>
            <family val="2"/>
          </rPr>
          <t xml:space="preserve"> – the plan/asset will be needed a few times in the next 100 years</t>
        </r>
      </text>
    </comment>
    <comment ref="E4" authorId="0" shapeId="0" xr:uid="{00000000-0006-0000-0500-000002000000}">
      <text>
        <r>
          <rPr>
            <b/>
            <sz val="9"/>
            <color indexed="81"/>
            <rFont val="Tahoma"/>
            <family val="2"/>
          </rPr>
          <t>Note:</t>
        </r>
        <r>
          <rPr>
            <sz val="9"/>
            <color indexed="81"/>
            <rFont val="Tahoma"/>
            <family val="2"/>
          </rPr>
          <t xml:space="preserve">
On a 1-5 scale, assign a score to the resource that illustrates the consequence if the asset or plan was inadequate or absent. This impact may consider human injury/death, coordination/information issues, and property damage/economic impact.
</t>
        </r>
        <r>
          <rPr>
            <b/>
            <sz val="9"/>
            <color indexed="81"/>
            <rFont val="Tahoma"/>
            <family val="2"/>
          </rPr>
          <t>5 = Extensive</t>
        </r>
        <r>
          <rPr>
            <sz val="9"/>
            <color indexed="81"/>
            <rFont val="Tahoma"/>
            <family val="2"/>
          </rPr>
          <t xml:space="preserve"> – multiple deaths, compromise of information with significant ongoing impact, extensive property damage/economic impact (e.g. potential permanent closure of facility, &gt;50% loss of assets)
</t>
        </r>
        <r>
          <rPr>
            <b/>
            <sz val="9"/>
            <color indexed="81"/>
            <rFont val="Tahoma"/>
            <family val="2"/>
          </rPr>
          <t xml:space="preserve">
4 = Significant</t>
        </r>
        <r>
          <rPr>
            <sz val="9"/>
            <color indexed="81"/>
            <rFont val="Tahoma"/>
            <family val="2"/>
          </rPr>
          <t xml:space="preserve"> – few deaths but multiple major injuries/hospitalizations, compromise of information with significant impact on facility/agency operations, significant property damage/economic impact (e.g. temporary closure, remediation of portions of facility, 25-50% of assets damaged or lost)
</t>
        </r>
        <r>
          <rPr>
            <b/>
            <sz val="9"/>
            <color indexed="81"/>
            <rFont val="Tahoma"/>
            <family val="2"/>
          </rPr>
          <t>3 = Moderate</t>
        </r>
        <r>
          <rPr>
            <sz val="9"/>
            <color indexed="81"/>
            <rFont val="Tahoma"/>
            <family val="2"/>
          </rPr>
          <t xml:space="preserve"> – a few major injuries/hospitalizations, compromise of information with limited impact on facility/agency operations, moderate property damage/economic impact (e.g. 5-20% of assets damaged or lost)
</t>
        </r>
        <r>
          <rPr>
            <b/>
            <sz val="9"/>
            <color indexed="81"/>
            <rFont val="Tahoma"/>
            <family val="2"/>
          </rPr>
          <t>2 = Insignificant</t>
        </r>
        <r>
          <rPr>
            <sz val="9"/>
            <color indexed="81"/>
            <rFont val="Tahoma"/>
            <family val="2"/>
          </rPr>
          <t xml:space="preserve"> – several minor injuries, compromise of information with minor consequences for facility/agency, minor property damage/economic impact (e.g. &lt;5% of assets damaged/lost)
</t>
        </r>
        <r>
          <rPr>
            <b/>
            <sz val="9"/>
            <color indexed="81"/>
            <rFont val="Tahoma"/>
            <family val="2"/>
          </rPr>
          <t xml:space="preserve">
1 = Negligible</t>
        </r>
        <r>
          <rPr>
            <sz val="9"/>
            <color indexed="81"/>
            <rFont val="Tahoma"/>
            <family val="2"/>
          </rPr>
          <t xml:space="preserve"> – rare minor injury, no significant effects from information compromise, minor property/economic damage to single area/asset</t>
        </r>
      </text>
    </comment>
    <comment ref="G4" authorId="1" shapeId="0" xr:uid="{00000000-0006-0000-0500-000003000000}">
      <text>
        <r>
          <rPr>
            <b/>
            <sz val="9"/>
            <color indexed="81"/>
            <rFont val="Tahoma"/>
            <family val="2"/>
          </rPr>
          <t xml:space="preserve">Notes:
</t>
        </r>
        <r>
          <rPr>
            <sz val="9"/>
            <color indexed="81"/>
            <rFont val="Tahoma"/>
            <family val="2"/>
          </rPr>
          <t>On a 1-5 scale assign a score appropriate to the amount of work remaining to operationalize the capability in terms of planning, equipping, training, and exercising. Coalitions should consider how well the plans and assets are known and practiced in exercise or real-world environments when assessing the work remaining.</t>
        </r>
        <r>
          <rPr>
            <b/>
            <sz val="9"/>
            <color indexed="81"/>
            <rFont val="Tahoma"/>
            <family val="2"/>
          </rPr>
          <t xml:space="preserve">
5 = No plan or asset currently exists
4 = Inadequate plan or assets
3 = Possibly adequate plans or assets, but have not been evaluated, tested, and/or incomplete training
2 = Adequate plans or assets requiring minor modifications based on exercises, events, or other evaluation
1 = Sustainability only- strong capability in place, with regular on-going testing/training</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Loganadan, Ian</author>
  </authors>
  <commentList>
    <comment ref="C4" authorId="0" shapeId="0" xr:uid="{00000000-0006-0000-0600-000001000000}">
      <text>
        <r>
          <rPr>
            <b/>
            <sz val="9"/>
            <color indexed="81"/>
            <rFont val="Tahoma"/>
            <family val="2"/>
          </rPr>
          <t>Note:</t>
        </r>
        <r>
          <rPr>
            <sz val="9"/>
            <color indexed="81"/>
            <rFont val="Tahoma"/>
            <family val="2"/>
          </rPr>
          <t xml:space="preserve">
On a 1-5 scale how likely it is that the plan/asset will be needed during a response. This risk should be weighed against the specifics of the coalition/community hazards (for example, an emergency response plan would be a 5, in a smaller rural community radiation-specific HAZMAT resources may be a 1) and could change year-to-year (for example if the community is hosting a large and high-risk event that year).
</t>
        </r>
        <r>
          <rPr>
            <b/>
            <sz val="9"/>
            <color indexed="81"/>
            <rFont val="Tahoma"/>
            <family val="2"/>
          </rPr>
          <t>5 = Almost certain</t>
        </r>
        <r>
          <rPr>
            <sz val="9"/>
            <color indexed="81"/>
            <rFont val="Tahoma"/>
            <family val="2"/>
          </rPr>
          <t xml:space="preserve"> – the plan/asset is used yearly by at least one coalition member 
</t>
        </r>
        <r>
          <rPr>
            <b/>
            <sz val="9"/>
            <color indexed="81"/>
            <rFont val="Tahoma"/>
            <family val="2"/>
          </rPr>
          <t>4 = Likely</t>
        </r>
        <r>
          <rPr>
            <sz val="9"/>
            <color indexed="81"/>
            <rFont val="Tahoma"/>
            <family val="2"/>
          </rPr>
          <t xml:space="preserve"> – the plan/asset is used roughly every other year by a coalition member
</t>
        </r>
        <r>
          <rPr>
            <b/>
            <sz val="9"/>
            <color indexed="81"/>
            <rFont val="Tahoma"/>
            <family val="2"/>
          </rPr>
          <t>3 = Possible</t>
        </r>
        <r>
          <rPr>
            <sz val="9"/>
            <color indexed="81"/>
            <rFont val="Tahoma"/>
            <family val="2"/>
          </rPr>
          <t xml:space="preserve"> – the plan/asset has been used a few times in the last 10 years by coalition members and has a reasonable chance of being used in the next few years
</t>
        </r>
        <r>
          <rPr>
            <b/>
            <sz val="9"/>
            <color indexed="81"/>
            <rFont val="Tahoma"/>
            <family val="2"/>
          </rPr>
          <t>2 = Unlikely</t>
        </r>
        <r>
          <rPr>
            <sz val="9"/>
            <color indexed="81"/>
            <rFont val="Tahoma"/>
            <family val="2"/>
          </rPr>
          <t xml:space="preserve"> – the plan/asset has been used rarely in the last 10 years and has a low chance of being needed in the next 10
</t>
        </r>
        <r>
          <rPr>
            <b/>
            <sz val="9"/>
            <color indexed="81"/>
            <rFont val="Tahoma"/>
            <family val="2"/>
          </rPr>
          <t>1 = Rare</t>
        </r>
        <r>
          <rPr>
            <sz val="9"/>
            <color indexed="81"/>
            <rFont val="Tahoma"/>
            <family val="2"/>
          </rPr>
          <t xml:space="preserve"> – the plan/asset will be needed a few times in the next 100 years</t>
        </r>
      </text>
    </comment>
    <comment ref="E4" authorId="0" shapeId="0" xr:uid="{00000000-0006-0000-0600-000002000000}">
      <text>
        <r>
          <rPr>
            <b/>
            <sz val="9"/>
            <color indexed="81"/>
            <rFont val="Tahoma"/>
            <family val="2"/>
          </rPr>
          <t>Note:</t>
        </r>
        <r>
          <rPr>
            <sz val="9"/>
            <color indexed="81"/>
            <rFont val="Tahoma"/>
            <family val="2"/>
          </rPr>
          <t xml:space="preserve">
On a 1-5 scale, assign a score to the resource that illustrates the consequence if the asset or plan was inadequate or absent. This impact may consider human injury/death, coordination/information issues, and property damage/economic impact.
</t>
        </r>
        <r>
          <rPr>
            <b/>
            <sz val="9"/>
            <color indexed="81"/>
            <rFont val="Tahoma"/>
            <family val="2"/>
          </rPr>
          <t>5 = Extensive</t>
        </r>
        <r>
          <rPr>
            <sz val="9"/>
            <color indexed="81"/>
            <rFont val="Tahoma"/>
            <family val="2"/>
          </rPr>
          <t xml:space="preserve"> – multiple deaths, compromise of information with significant ongoing impact, extensive property damage/economic impact (e.g. potential permanent closure of facility, &gt;50% loss of assets)
</t>
        </r>
        <r>
          <rPr>
            <b/>
            <sz val="9"/>
            <color indexed="81"/>
            <rFont val="Tahoma"/>
            <family val="2"/>
          </rPr>
          <t xml:space="preserve">
4 = Significant</t>
        </r>
        <r>
          <rPr>
            <sz val="9"/>
            <color indexed="81"/>
            <rFont val="Tahoma"/>
            <family val="2"/>
          </rPr>
          <t xml:space="preserve"> – few deaths but multiple major injuries/hospitalizations, compromise of information with significant impact on facility/agency operations, significant property damage/economic impact (e.g. temporary closure, remediation of portions of facility, 25-50% of assets damaged or lost)
</t>
        </r>
        <r>
          <rPr>
            <b/>
            <sz val="9"/>
            <color indexed="81"/>
            <rFont val="Tahoma"/>
            <family val="2"/>
          </rPr>
          <t>3 = Moderate</t>
        </r>
        <r>
          <rPr>
            <sz val="9"/>
            <color indexed="81"/>
            <rFont val="Tahoma"/>
            <family val="2"/>
          </rPr>
          <t xml:space="preserve"> – a few major injuries/hospitalizations, compromise of information with limited impact on facility/agency operations, moderate property damage/economic impact (e.g. 5-20% of assets damaged or lost)
</t>
        </r>
        <r>
          <rPr>
            <b/>
            <sz val="9"/>
            <color indexed="81"/>
            <rFont val="Tahoma"/>
            <family val="2"/>
          </rPr>
          <t>2 = Insignificant</t>
        </r>
        <r>
          <rPr>
            <sz val="9"/>
            <color indexed="81"/>
            <rFont val="Tahoma"/>
            <family val="2"/>
          </rPr>
          <t xml:space="preserve"> – several minor injuries, compromise of information with minor consequences for facility/agency, minor property damage/economic impact (e.g. &lt;5% of assets damaged/lost)
</t>
        </r>
        <r>
          <rPr>
            <b/>
            <sz val="9"/>
            <color indexed="81"/>
            <rFont val="Tahoma"/>
            <family val="2"/>
          </rPr>
          <t xml:space="preserve">
1 = Negligible</t>
        </r>
        <r>
          <rPr>
            <sz val="9"/>
            <color indexed="81"/>
            <rFont val="Tahoma"/>
            <family val="2"/>
          </rPr>
          <t xml:space="preserve"> – rare minor injury, no significant effects from information compromise, minor property/economic damage to single area/asset</t>
        </r>
      </text>
    </comment>
    <comment ref="G4" authorId="0" shapeId="0" xr:uid="{00000000-0006-0000-0600-000003000000}">
      <text>
        <r>
          <rPr>
            <b/>
            <sz val="9"/>
            <color indexed="81"/>
            <rFont val="Tahoma"/>
            <family val="2"/>
          </rPr>
          <t>Notes:</t>
        </r>
        <r>
          <rPr>
            <sz val="9"/>
            <color indexed="81"/>
            <rFont val="Tahoma"/>
            <family val="2"/>
          </rPr>
          <t xml:space="preserve">
On a 1-5 scale assign a score appropriate to the amount of work remaining to operationalize the capability in terms of planning, equipping, training, and exercising. Coalitions should consider how well the plans and assets are known and practiced in exercise or real-world environments when assessing the work remaining.
</t>
        </r>
        <r>
          <rPr>
            <b/>
            <sz val="9"/>
            <color indexed="81"/>
            <rFont val="Tahoma"/>
            <family val="2"/>
          </rPr>
          <t xml:space="preserve">
5 = No plan or asset currently exists</t>
        </r>
        <r>
          <rPr>
            <sz val="9"/>
            <color indexed="81"/>
            <rFont val="Tahoma"/>
            <family val="2"/>
          </rPr>
          <t xml:space="preserve">
</t>
        </r>
        <r>
          <rPr>
            <b/>
            <sz val="9"/>
            <color indexed="81"/>
            <rFont val="Tahoma"/>
            <family val="2"/>
          </rPr>
          <t>4 = Inadequate plan or assets</t>
        </r>
        <r>
          <rPr>
            <sz val="9"/>
            <color indexed="81"/>
            <rFont val="Tahoma"/>
            <family val="2"/>
          </rPr>
          <t xml:space="preserve">
</t>
        </r>
        <r>
          <rPr>
            <b/>
            <sz val="9"/>
            <color indexed="81"/>
            <rFont val="Tahoma"/>
            <family val="2"/>
          </rPr>
          <t>3 = Possibly adequate plans or assets, but have not been evaluated, tested, and/or incomplete training</t>
        </r>
        <r>
          <rPr>
            <sz val="9"/>
            <color indexed="81"/>
            <rFont val="Tahoma"/>
            <family val="2"/>
          </rPr>
          <t xml:space="preserve">
</t>
        </r>
        <r>
          <rPr>
            <b/>
            <sz val="9"/>
            <color indexed="81"/>
            <rFont val="Tahoma"/>
            <family val="2"/>
          </rPr>
          <t>2 = Adequate plans or assets requiring minor modifications based on exercises, events, or other evaluation</t>
        </r>
        <r>
          <rPr>
            <sz val="9"/>
            <color indexed="81"/>
            <rFont val="Tahoma"/>
            <family val="2"/>
          </rPr>
          <t xml:space="preserve">
</t>
        </r>
        <r>
          <rPr>
            <b/>
            <sz val="9"/>
            <color indexed="81"/>
            <rFont val="Tahoma"/>
            <family val="2"/>
          </rPr>
          <t>1 = Sustainability only- strong capability in place, with regular on-going testing/training</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Loganadan, Ian</author>
  </authors>
  <commentList>
    <comment ref="C4" authorId="0" shapeId="0" xr:uid="{00000000-0006-0000-0700-000001000000}">
      <text>
        <r>
          <rPr>
            <b/>
            <sz val="9"/>
            <color indexed="81"/>
            <rFont val="Tahoma"/>
            <family val="2"/>
          </rPr>
          <t>Note:</t>
        </r>
        <r>
          <rPr>
            <sz val="9"/>
            <color indexed="81"/>
            <rFont val="Tahoma"/>
            <family val="2"/>
          </rPr>
          <t xml:space="preserve">
On a 1-5 scale how likely it is that the plan/asset will be needed during a response. This risk should be weighed against the specifics of the coalition/community hazards (for example, an emergency response plan would be a 5, in a smaller rural community radiation-specific HAZMAT resources may be a 1) and could change year-to-year (for example if the community is hosting a large and high-risk event that year).
</t>
        </r>
        <r>
          <rPr>
            <b/>
            <sz val="9"/>
            <color indexed="81"/>
            <rFont val="Tahoma"/>
            <family val="2"/>
          </rPr>
          <t>5 = Almost certain</t>
        </r>
        <r>
          <rPr>
            <sz val="9"/>
            <color indexed="81"/>
            <rFont val="Tahoma"/>
            <family val="2"/>
          </rPr>
          <t xml:space="preserve"> – the plan/asset is used yearly by at least one coalition member 
</t>
        </r>
        <r>
          <rPr>
            <b/>
            <sz val="9"/>
            <color indexed="81"/>
            <rFont val="Tahoma"/>
            <family val="2"/>
          </rPr>
          <t>4 = Likely</t>
        </r>
        <r>
          <rPr>
            <sz val="9"/>
            <color indexed="81"/>
            <rFont val="Tahoma"/>
            <family val="2"/>
          </rPr>
          <t xml:space="preserve"> – the plan/asset is used roughly every other year by a coalition member
</t>
        </r>
        <r>
          <rPr>
            <b/>
            <sz val="9"/>
            <color indexed="81"/>
            <rFont val="Tahoma"/>
            <family val="2"/>
          </rPr>
          <t>3 = Possible</t>
        </r>
        <r>
          <rPr>
            <sz val="9"/>
            <color indexed="81"/>
            <rFont val="Tahoma"/>
            <family val="2"/>
          </rPr>
          <t xml:space="preserve"> – the plan/asset has been used a few times in the last 10 years by coalition members and has a reasonable chance of being used in the next few years
</t>
        </r>
        <r>
          <rPr>
            <b/>
            <sz val="9"/>
            <color indexed="81"/>
            <rFont val="Tahoma"/>
            <family val="2"/>
          </rPr>
          <t>2 = Unlikely</t>
        </r>
        <r>
          <rPr>
            <sz val="9"/>
            <color indexed="81"/>
            <rFont val="Tahoma"/>
            <family val="2"/>
          </rPr>
          <t xml:space="preserve"> – the plan/asset has been used rarely in the last 10 years and has a low chance of being needed in the next 10
</t>
        </r>
        <r>
          <rPr>
            <b/>
            <sz val="9"/>
            <color indexed="81"/>
            <rFont val="Tahoma"/>
            <family val="2"/>
          </rPr>
          <t>1 = Rare</t>
        </r>
        <r>
          <rPr>
            <sz val="9"/>
            <color indexed="81"/>
            <rFont val="Tahoma"/>
            <family val="2"/>
          </rPr>
          <t xml:space="preserve"> – the plan/asset will be needed a few times in the next 100 years</t>
        </r>
      </text>
    </comment>
    <comment ref="E4" authorId="0" shapeId="0" xr:uid="{00000000-0006-0000-0700-000002000000}">
      <text>
        <r>
          <rPr>
            <b/>
            <sz val="9"/>
            <color indexed="81"/>
            <rFont val="Tahoma"/>
            <family val="2"/>
          </rPr>
          <t>Note:</t>
        </r>
        <r>
          <rPr>
            <sz val="9"/>
            <color indexed="81"/>
            <rFont val="Tahoma"/>
            <family val="2"/>
          </rPr>
          <t xml:space="preserve">
On a 1-5 scale, assign a score to the resource that illustrates the consequence if the asset or plan was inadequate or absent. This impact may consider human injury/death, coordination/information issues, and property damage/economic impact.
</t>
        </r>
        <r>
          <rPr>
            <b/>
            <sz val="9"/>
            <color indexed="81"/>
            <rFont val="Tahoma"/>
            <family val="2"/>
          </rPr>
          <t>5 = Extensive</t>
        </r>
        <r>
          <rPr>
            <sz val="9"/>
            <color indexed="81"/>
            <rFont val="Tahoma"/>
            <family val="2"/>
          </rPr>
          <t xml:space="preserve"> – multiple deaths, compromise of information with significant ongoing impact, extensive property damage/economic impact (e.g. potential permanent closure of facility, &gt;50% loss of assets)
</t>
        </r>
        <r>
          <rPr>
            <b/>
            <sz val="9"/>
            <color indexed="81"/>
            <rFont val="Tahoma"/>
            <family val="2"/>
          </rPr>
          <t xml:space="preserve">
4 = Significant</t>
        </r>
        <r>
          <rPr>
            <sz val="9"/>
            <color indexed="81"/>
            <rFont val="Tahoma"/>
            <family val="2"/>
          </rPr>
          <t xml:space="preserve"> – few deaths but multiple major injuries/hospitalizations, compromise of information with significant impact on facility/agency operations, significant property damage/economic impact (e.g. temporary closure, remediation of portions of facility, 25-50% of assets damaged or lost)
</t>
        </r>
        <r>
          <rPr>
            <b/>
            <sz val="9"/>
            <color indexed="81"/>
            <rFont val="Tahoma"/>
            <family val="2"/>
          </rPr>
          <t>3 = Moderate</t>
        </r>
        <r>
          <rPr>
            <sz val="9"/>
            <color indexed="81"/>
            <rFont val="Tahoma"/>
            <family val="2"/>
          </rPr>
          <t xml:space="preserve"> – a few major injuries/hospitalizations, compromise of information with limited impact on facility/agency operations, moderate property damage/economic impact (e.g. 5-20% of assets damaged or lost)
</t>
        </r>
        <r>
          <rPr>
            <b/>
            <sz val="9"/>
            <color indexed="81"/>
            <rFont val="Tahoma"/>
            <family val="2"/>
          </rPr>
          <t>2 = Insignificant</t>
        </r>
        <r>
          <rPr>
            <sz val="9"/>
            <color indexed="81"/>
            <rFont val="Tahoma"/>
            <family val="2"/>
          </rPr>
          <t xml:space="preserve"> – several minor injuries, compromise of information with minor consequences for facility/agency, minor property damage/economic impact (e.g. &lt;5% of assets damaged/lost)
</t>
        </r>
        <r>
          <rPr>
            <b/>
            <sz val="9"/>
            <color indexed="81"/>
            <rFont val="Tahoma"/>
            <family val="2"/>
          </rPr>
          <t xml:space="preserve">
1 = Negligible</t>
        </r>
        <r>
          <rPr>
            <sz val="9"/>
            <color indexed="81"/>
            <rFont val="Tahoma"/>
            <family val="2"/>
          </rPr>
          <t xml:space="preserve"> – rare minor injury, no significant effects from information compromise, minor property/economic damage to single area/asset</t>
        </r>
      </text>
    </comment>
    <comment ref="G4" authorId="0" shapeId="0" xr:uid="{00000000-0006-0000-0700-000003000000}">
      <text>
        <r>
          <rPr>
            <b/>
            <sz val="9"/>
            <color indexed="81"/>
            <rFont val="Tahoma"/>
            <family val="2"/>
          </rPr>
          <t>Notes:</t>
        </r>
        <r>
          <rPr>
            <sz val="9"/>
            <color indexed="81"/>
            <rFont val="Tahoma"/>
            <family val="2"/>
          </rPr>
          <t xml:space="preserve">
On a 1-5 scale assign a score appropriate to the amount of work remaining to operationalize the capability in terms of planning, equipping, training, and exercising. Coalitions should consider how well the plans and assets are known and practiced in exercise or real-world environments when assessing the work remaining.
</t>
        </r>
        <r>
          <rPr>
            <b/>
            <sz val="9"/>
            <color indexed="81"/>
            <rFont val="Tahoma"/>
            <family val="2"/>
          </rPr>
          <t xml:space="preserve">
5 = No plan or asset currently exists</t>
        </r>
        <r>
          <rPr>
            <sz val="9"/>
            <color indexed="81"/>
            <rFont val="Tahoma"/>
            <family val="2"/>
          </rPr>
          <t xml:space="preserve">
</t>
        </r>
        <r>
          <rPr>
            <b/>
            <sz val="9"/>
            <color indexed="81"/>
            <rFont val="Tahoma"/>
            <family val="2"/>
          </rPr>
          <t>4 = Inadequate plan or assets</t>
        </r>
        <r>
          <rPr>
            <sz val="9"/>
            <color indexed="81"/>
            <rFont val="Tahoma"/>
            <family val="2"/>
          </rPr>
          <t xml:space="preserve">
</t>
        </r>
        <r>
          <rPr>
            <b/>
            <sz val="9"/>
            <color indexed="81"/>
            <rFont val="Tahoma"/>
            <family val="2"/>
          </rPr>
          <t>3 = Possibly adequate plans or assets, but have not been evaluated, tested, and/or incomplete training</t>
        </r>
        <r>
          <rPr>
            <sz val="9"/>
            <color indexed="81"/>
            <rFont val="Tahoma"/>
            <family val="2"/>
          </rPr>
          <t xml:space="preserve">
</t>
        </r>
        <r>
          <rPr>
            <b/>
            <sz val="9"/>
            <color indexed="81"/>
            <rFont val="Tahoma"/>
            <family val="2"/>
          </rPr>
          <t>2 = Adequate plans or assets requiring minor modifications based on exercises, events, or other evaluation</t>
        </r>
        <r>
          <rPr>
            <sz val="9"/>
            <color indexed="81"/>
            <rFont val="Tahoma"/>
            <family val="2"/>
          </rPr>
          <t xml:space="preserve">
</t>
        </r>
        <r>
          <rPr>
            <b/>
            <sz val="9"/>
            <color indexed="81"/>
            <rFont val="Tahoma"/>
            <family val="2"/>
          </rPr>
          <t>1 = Sustainability only- strong capability in place, with regular on-going testing/training</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Loganadan, Ian</author>
  </authors>
  <commentList>
    <comment ref="E4" authorId="0" shapeId="0" xr:uid="{00000000-0006-0000-0900-000001000000}">
      <text>
        <r>
          <rPr>
            <b/>
            <sz val="9"/>
            <color indexed="81"/>
            <rFont val="Tahoma"/>
            <family val="2"/>
          </rPr>
          <t>Note:</t>
        </r>
        <r>
          <rPr>
            <sz val="9"/>
            <color indexed="81"/>
            <rFont val="Tahoma"/>
            <family val="2"/>
          </rPr>
          <t xml:space="preserve">
Cost represents the level of monetary investment by the coalition and may also include costs of associated training (both direct and indirect – e.g. paying employees to attend mandatory training).
</t>
        </r>
        <r>
          <rPr>
            <b/>
            <sz val="9"/>
            <color indexed="81"/>
            <rFont val="Tahoma"/>
            <family val="2"/>
          </rPr>
          <t>1 – Negligible</t>
        </r>
        <r>
          <rPr>
            <sz val="9"/>
            <color indexed="81"/>
            <rFont val="Tahoma"/>
            <family val="2"/>
          </rPr>
          <t xml:space="preserve"> – requires &lt;5% of available budget and no need to consider impact on facility/agency budget
</t>
        </r>
        <r>
          <rPr>
            <b/>
            <sz val="9"/>
            <color indexed="81"/>
            <rFont val="Tahoma"/>
            <family val="2"/>
          </rPr>
          <t xml:space="preserve">2 – Insignificant </t>
        </r>
        <r>
          <rPr>
            <sz val="9"/>
            <color indexed="81"/>
            <rFont val="Tahoma"/>
            <family val="2"/>
          </rPr>
          <t xml:space="preserve">– requires 5-10% of available budget and insignificant impact on facility/agency budget
</t>
        </r>
        <r>
          <rPr>
            <b/>
            <sz val="9"/>
            <color indexed="81"/>
            <rFont val="Tahoma"/>
            <family val="2"/>
          </rPr>
          <t>3 – Moderate</t>
        </r>
        <r>
          <rPr>
            <sz val="9"/>
            <color indexed="81"/>
            <rFont val="Tahoma"/>
            <family val="2"/>
          </rPr>
          <t xml:space="preserve"> – 10-20% of available budget and impact (training, sustainability costs) at facility/agency must be considered
</t>
        </r>
        <r>
          <rPr>
            <b/>
            <sz val="9"/>
            <color indexed="81"/>
            <rFont val="Tahoma"/>
            <family val="2"/>
          </rPr>
          <t>4 – Significant</t>
        </r>
        <r>
          <rPr>
            <sz val="9"/>
            <color indexed="81"/>
            <rFont val="Tahoma"/>
            <family val="2"/>
          </rPr>
          <t xml:space="preserve"> – 20-40% of available budget and impact (training, sustainability costs) at facility/agency are substantial and require agreement/commitment before proceeding
</t>
        </r>
        <r>
          <rPr>
            <b/>
            <sz val="9"/>
            <color indexed="81"/>
            <rFont val="Tahoma"/>
            <family val="2"/>
          </rPr>
          <t>5 – Extensive</t>
        </r>
        <r>
          <rPr>
            <sz val="9"/>
            <color indexed="81"/>
            <rFont val="Tahoma"/>
            <family val="2"/>
          </rPr>
          <t xml:space="preserve"> – unaffordable without other/outside assistance and likely substantial ongoing costs requiring agreement/commitment of facility/agency to continue to support
</t>
        </r>
      </text>
    </comment>
    <comment ref="F4" authorId="0" shapeId="0" xr:uid="{00000000-0006-0000-0900-000002000000}">
      <text>
        <r>
          <rPr>
            <b/>
            <sz val="9"/>
            <color indexed="81"/>
            <rFont val="Tahoma"/>
            <family val="2"/>
          </rPr>
          <t>Notes:</t>
        </r>
        <r>
          <rPr>
            <sz val="9"/>
            <color indexed="81"/>
            <rFont val="Tahoma"/>
            <family val="2"/>
          </rPr>
          <t xml:space="preserve">
Time score is the time required to close the gap including planning time or research, acquisition, and distribution time. It is understood that these are generally initial estimates and may need to be revised as the full scope of the projects are defined. 
</t>
        </r>
        <r>
          <rPr>
            <b/>
            <sz val="9"/>
            <color indexed="81"/>
            <rFont val="Tahoma"/>
            <family val="2"/>
          </rPr>
          <t xml:space="preserve">
1 – Negligible</t>
        </r>
        <r>
          <rPr>
            <sz val="9"/>
            <color indexed="81"/>
            <rFont val="Tahoma"/>
            <family val="2"/>
          </rPr>
          <t xml:space="preserve"> – a few hours by a few individuals
</t>
        </r>
        <r>
          <rPr>
            <b/>
            <sz val="9"/>
            <color indexed="81"/>
            <rFont val="Tahoma"/>
            <family val="2"/>
          </rPr>
          <t>2 – Insignificant</t>
        </r>
        <r>
          <rPr>
            <sz val="9"/>
            <color indexed="81"/>
            <rFont val="Tahoma"/>
            <family val="2"/>
          </rPr>
          <t xml:space="preserve"> – up to 25 hours of aggregate time in meetings, development, or training/implementation (does NOT count the hours of individual attendance at trainings but does consider instructor time and development time)
</t>
        </r>
        <r>
          <rPr>
            <b/>
            <sz val="9"/>
            <color indexed="81"/>
            <rFont val="Tahoma"/>
            <family val="2"/>
          </rPr>
          <t>3 – Moderate</t>
        </r>
        <r>
          <rPr>
            <sz val="9"/>
            <color indexed="81"/>
            <rFont val="Tahoma"/>
            <family val="2"/>
          </rPr>
          <t xml:space="preserve"> – 25-100 hours of aggregate time in meetings, development, or training/implementation
</t>
        </r>
        <r>
          <rPr>
            <b/>
            <sz val="9"/>
            <color indexed="81"/>
            <rFont val="Tahoma"/>
            <family val="2"/>
          </rPr>
          <t>4 – Significant</t>
        </r>
        <r>
          <rPr>
            <sz val="9"/>
            <color indexed="81"/>
            <rFont val="Tahoma"/>
            <family val="2"/>
          </rPr>
          <t xml:space="preserve"> – 100-250 hours of aggregate time in meetings, development, or training/implementation
</t>
        </r>
        <r>
          <rPr>
            <b/>
            <sz val="9"/>
            <color indexed="81"/>
            <rFont val="Tahoma"/>
            <family val="2"/>
          </rPr>
          <t>5 – Extensive</t>
        </r>
        <r>
          <rPr>
            <sz val="9"/>
            <color indexed="81"/>
            <rFont val="Tahoma"/>
            <family val="2"/>
          </rPr>
          <t xml:space="preserve"> - major project involving &gt;250 hours of aggregate time with multiple stakeholders, meetings, and development (e.g. major full-scale functional community exercise)
</t>
        </r>
      </text>
    </comment>
  </commentList>
</comments>
</file>

<file path=xl/sharedStrings.xml><?xml version="1.0" encoding="utf-8"?>
<sst xmlns="http://schemas.openxmlformats.org/spreadsheetml/2006/main" count="840" uniqueCount="484">
  <si>
    <t>Not Met</t>
  </si>
  <si>
    <t>Complete</t>
  </si>
  <si>
    <t xml:space="preserve">Working </t>
  </si>
  <si>
    <t>Key Points</t>
  </si>
  <si>
    <t>Process</t>
  </si>
  <si>
    <t>Scoring</t>
  </si>
  <si>
    <t>Coalition Resources</t>
  </si>
  <si>
    <t>EMS Resources</t>
  </si>
  <si>
    <t>Hospital/Healthcare Resources</t>
  </si>
  <si>
    <t>Public Health Resources</t>
  </si>
  <si>
    <t>Long Term Care Resources</t>
  </si>
  <si>
    <t>Outpatient Care Resources</t>
  </si>
  <si>
    <t>Selected Glossary/Definitions</t>
  </si>
  <si>
    <t>Acronym Index</t>
  </si>
  <si>
    <t>Resources</t>
  </si>
  <si>
    <t>Impact</t>
  </si>
  <si>
    <t>Work Remaining</t>
  </si>
  <si>
    <t>Likelihood of Use</t>
  </si>
  <si>
    <t>Item</t>
  </si>
  <si>
    <t>Notes</t>
  </si>
  <si>
    <t>Challenges</t>
  </si>
  <si>
    <t>HCC Response Plan</t>
  </si>
  <si>
    <t>Plan Elements</t>
  </si>
  <si>
    <t>Challenges Column</t>
  </si>
  <si>
    <t>Lack of IT function</t>
  </si>
  <si>
    <t>Lack of personnel to complete</t>
  </si>
  <si>
    <t>Lack of trained providers / instructors</t>
  </si>
  <si>
    <t>Lack of subject matter experts</t>
  </si>
  <si>
    <t>Lack of plans</t>
  </si>
  <si>
    <t>Legal barrier</t>
  </si>
  <si>
    <t>Administrative barrier</t>
  </si>
  <si>
    <t>Lack of equipment / supplies</t>
  </si>
  <si>
    <t>Requires testing via exercise, other</t>
  </si>
  <si>
    <t>Inability to sustain/rotate adequate stock</t>
  </si>
  <si>
    <t>Lack of commitment (see notes)</t>
  </si>
  <si>
    <t>Lower priority area</t>
  </si>
  <si>
    <t>Scores</t>
  </si>
  <si>
    <t>Assets</t>
  </si>
  <si>
    <t>Staff</t>
  </si>
  <si>
    <t>MAC/EOC</t>
  </si>
  <si>
    <t>Hardware/Connectivity</t>
  </si>
  <si>
    <t>HAZMAT</t>
  </si>
  <si>
    <t>EMS Agencies</t>
  </si>
  <si>
    <t>May include scheduled and 911 assets</t>
  </si>
  <si>
    <t>COOP</t>
  </si>
  <si>
    <t>N/A</t>
  </si>
  <si>
    <t>May approximate in large metro areas – skilled nursing facility only</t>
  </si>
  <si>
    <t>May approximate in large metro areas</t>
  </si>
  <si>
    <t>Integrated with community / state JIS and coalition partners</t>
  </si>
  <si>
    <t>Integrated with hospitals, EOCs, and support organizations (e.g. ARC) – may include physical and virtual operations for re-unification and notifications</t>
  </si>
  <si>
    <t>Defines powers of State vs. local jurisdictions and local ordinances that may affect disaster response (e.g. disaster declarations, emergency orders, seizure powers, isolation and quarantine, changes to usual rules/requirements in disasters)</t>
  </si>
  <si>
    <t>Number of agencies participating in the coalition</t>
  </si>
  <si>
    <t>Alternate Care System / Site</t>
  </si>
  <si>
    <t>Includes materials for alternate care sites – may be managed by hospitals or EM</t>
  </si>
  <si>
    <t>Including processing / identification / storage</t>
  </si>
  <si>
    <t>For prolonged, high-intensity management of chronic conditions</t>
  </si>
  <si>
    <t xml:space="preserve">Optional </t>
  </si>
  <si>
    <t>Optional</t>
  </si>
  <si>
    <t>Not on hospital campus, may approximate in large metro areas</t>
  </si>
  <si>
    <t>Ambulatory Surgery Centers</t>
  </si>
  <si>
    <t>May be used for overflow acute care, overflow outpatient care</t>
  </si>
  <si>
    <t>Document local system providers and interface with coalition activities</t>
  </si>
  <si>
    <t>Number optional – document major chains and interface with coalition activities</t>
  </si>
  <si>
    <t>Dialysis Centers</t>
  </si>
  <si>
    <t>Number of facilities optional – document major chains and interface with coalition activities</t>
  </si>
  <si>
    <t>Document interface of major associations / provider groups / MRC or other assets with coalition activities</t>
  </si>
  <si>
    <t>AIIR</t>
  </si>
  <si>
    <t>ALS</t>
  </si>
  <si>
    <t>ARC</t>
  </si>
  <si>
    <t>ASPR</t>
  </si>
  <si>
    <t>BLS</t>
  </si>
  <si>
    <t>ED</t>
  </si>
  <si>
    <t>EM</t>
  </si>
  <si>
    <t>EMS</t>
  </si>
  <si>
    <t>EOC</t>
  </si>
  <si>
    <t>GETS</t>
  </si>
  <si>
    <t>Hazardous Materials</t>
  </si>
  <si>
    <t xml:space="preserve">HCC </t>
  </si>
  <si>
    <t>HICS</t>
  </si>
  <si>
    <t>HVA</t>
  </si>
  <si>
    <t>HVAC</t>
  </si>
  <si>
    <t>ICS</t>
  </si>
  <si>
    <t>ICU</t>
  </si>
  <si>
    <t>IT/IS</t>
  </si>
  <si>
    <t>JIS</t>
  </si>
  <si>
    <t>LTC</t>
  </si>
  <si>
    <t>MAC</t>
  </si>
  <si>
    <t>MCI</t>
  </si>
  <si>
    <t>NDMS</t>
  </si>
  <si>
    <t xml:space="preserve">NIMS </t>
  </si>
  <si>
    <t>OR</t>
  </si>
  <si>
    <t>PACU</t>
  </si>
  <si>
    <t>PH</t>
  </si>
  <si>
    <t>POD</t>
  </si>
  <si>
    <t>PPE</t>
  </si>
  <si>
    <t>PSAP</t>
  </si>
  <si>
    <t>RVA</t>
  </si>
  <si>
    <t>SARS/MERS</t>
  </si>
  <si>
    <t>Severe Acute Respiratory Syndrome / Middle East Respiratory Syndrome</t>
  </si>
  <si>
    <t>THIRA</t>
  </si>
  <si>
    <t>Threat and Hazard Identification and Risk Assessment</t>
  </si>
  <si>
    <t>TRACIE</t>
  </si>
  <si>
    <t>Technical Resources, Assistance Center, Information Exchange (asprtracie.hhs.gov)</t>
  </si>
  <si>
    <t>US&amp;R</t>
  </si>
  <si>
    <t>VHF</t>
  </si>
  <si>
    <t>WPS</t>
  </si>
  <si>
    <t>Viral Hemorrhagic Fever</t>
  </si>
  <si>
    <t>Wireless Priority Service</t>
  </si>
  <si>
    <t>Urban Search and Rescue</t>
  </si>
  <si>
    <t>Resource Vulnerability Analysis</t>
  </si>
  <si>
    <t>Public Safety Answering Point</t>
  </si>
  <si>
    <t>Personal Protective Equipment</t>
  </si>
  <si>
    <t>Public Health</t>
  </si>
  <si>
    <t>Post-Anesthesia Care Unit</t>
  </si>
  <si>
    <t>Operating Room</t>
  </si>
  <si>
    <t>National Incident Management System</t>
  </si>
  <si>
    <t>National Disaster Medical System</t>
  </si>
  <si>
    <t>Mass Casualty Incident</t>
  </si>
  <si>
    <t>Multi-Agency Coordination</t>
  </si>
  <si>
    <t>Long Term Care</t>
  </si>
  <si>
    <t>Joint Information System</t>
  </si>
  <si>
    <t>Information Technology / Information Systems</t>
  </si>
  <si>
    <t>Intensive Care Unit</t>
  </si>
  <si>
    <t>Incident Command System</t>
  </si>
  <si>
    <t>Heating, ventilation, and air conditioning</t>
  </si>
  <si>
    <t>Hazard Vulnerability Analysis</t>
  </si>
  <si>
    <t>Hospital Incident Command System</t>
  </si>
  <si>
    <t>Health Care Coalition</t>
  </si>
  <si>
    <t>Government Emergency Telephone Service</t>
  </si>
  <si>
    <t>Emergency Medical Services</t>
  </si>
  <si>
    <t>Emergency Operations Center</t>
  </si>
  <si>
    <t>Emergency Management</t>
  </si>
  <si>
    <t>Emergency Department</t>
  </si>
  <si>
    <t>Continuity of Operations Planning</t>
  </si>
  <si>
    <t>Basic Life Support</t>
  </si>
  <si>
    <t>Assistant Secretary for Preparedness and Response</t>
  </si>
  <si>
    <t>American Red Cross</t>
  </si>
  <si>
    <t>Advanced Life Support</t>
  </si>
  <si>
    <t>Airborne Infection Isolation Room</t>
  </si>
  <si>
    <t>Equipment (may be facility or cache-based) including patient movement, triage/tracking supplies</t>
  </si>
  <si>
    <t>Priority (L+R+W) / $+T</t>
  </si>
  <si>
    <t>Cost to address ($)</t>
  </si>
  <si>
    <t>Time to address (T)</t>
  </si>
  <si>
    <t>*Coalitions may need to create a detailed analysis of the systems, strengths, and weaknesses depending on their size and complexity of their systems including consideration of HIPAA-compliant platforms if protected health information is being shared</t>
  </si>
  <si>
    <t>* Numbers may be taken from subsequent LTC and outpatient tabs if available on those sheets</t>
  </si>
  <si>
    <t xml:space="preserve">*Including for example children, pregnant women, seniors, those with disabilities or physical/cognitive limitations, behavioral health conditions, and renal patients </t>
  </si>
  <si>
    <t>Total Conventional Beds:</t>
  </si>
  <si>
    <t>Total Contingency Beds:</t>
  </si>
  <si>
    <t>Dedicated Burn Unit beds with qualified nursing and surgical staff. Usually ABA-verified center though dedicated burn beds at other centers should be included in local/regional plans.</t>
  </si>
  <si>
    <t>The number of patients that could safely be moved to a discharge holding area / out of their usual rooms pending discharge to make room for incoming patients. Hospital needs to have a process for selecting these patients and generate a point estimate of the number of beds that could be made available based on exercises or real-world activation of the process. The aggregate number of beds made available across the coalition hospitals should be listed.</t>
  </si>
  <si>
    <t>Burn Center Beds</t>
  </si>
  <si>
    <t xml:space="preserve">Surge discharge potential </t>
  </si>
  <si>
    <t xml:space="preserve">Redress kits that allow a patient to disrobe under a large bag/cover and therefore remove contaminated clothing that can then be sealed in another bag. Limits continued exposure and potential for secondary contamination of EMS/hospital assets. </t>
  </si>
  <si>
    <t>Bed and staff can support above plus mechanical ventilation, sedation, hemodynamic support (pressor agents), and similar advanced cares for unstable or dangerously ill patients. There is not an expectation that the facility have ventilators for each identified ICU surge bed but monitors are expected. Adult and pediatric beds are bundled together as a listed resource for disaster planning purposes. Coalitions may wish to break out pediatric ICU beds for their regional planning efforts to understand conventional capabilities.</t>
  </si>
  <si>
    <t>Bed and staff can provide cardiorespiratory monitoring (cardiac monitor, oxygen saturation monitoring) and intravenous medications and fluid support for currently stable patients with significant oxygen or other needs and potential for dangerous rhythm disturbances and deterioration. Pediatric and adult beds are bundled together.</t>
  </si>
  <si>
    <t>General medical / surgical ward bed - bed and staff can provide basic interval vital sign monitoring, oxygen, and inhaled, oral, and intravenous or intramuscular medications. Patients on these units are generally stable with limited potential for acute deterioration. Pediatric and adult beds are bundled together.</t>
  </si>
  <si>
    <t>Number of SNF (included in the total above) that are physically connected to an acute care hospital</t>
  </si>
  <si>
    <t>Resource</t>
  </si>
  <si>
    <t>Hospital Resources</t>
  </si>
  <si>
    <t>Rank</t>
  </si>
  <si>
    <t>Composite Score</t>
  </si>
  <si>
    <t>Item Number</t>
  </si>
  <si>
    <t>30 Highest Scoring Plan and Action Items</t>
  </si>
  <si>
    <t>Gap Analysis</t>
  </si>
  <si>
    <t>Item Numbe</t>
  </si>
  <si>
    <t>Additional Details/Plan of Action</t>
  </si>
  <si>
    <t>Priority List</t>
  </si>
  <si>
    <t>Priority Score</t>
  </si>
  <si>
    <t>15 Highest Scoring Plan and Action Items</t>
  </si>
  <si>
    <t>High Priority Plan and Action Items</t>
  </si>
  <si>
    <t>The list below displays the highest scoring plans based on the user-selected values in the Priority List column on the "Gap Analysis - Plans" tab.  Please add additional details or plans of action in the rightmost column.</t>
  </si>
  <si>
    <t>Gaps/Comments</t>
  </si>
  <si>
    <t>HCC Resource Plan/Annex</t>
  </si>
  <si>
    <t>Composite Risk (L+I+W)</t>
  </si>
  <si>
    <t>HCC COOP, Recovery/Business Continuity Plan</t>
  </si>
  <si>
    <t>HCC Chempack/SNS Plan</t>
  </si>
  <si>
    <t>Electronic systems that provide notification to coalition leadership and partners. These systems are designed for event notification only, distinct from communication platforms listed below which are designed for ongoing, interactive information sharing.</t>
  </si>
  <si>
    <t>Funding</t>
  </si>
  <si>
    <t>Specifies request process, commitment, notification, etc. between EMS agencies and details other services/assets. Include any written MOA/MOU and other agreements.</t>
  </si>
  <si>
    <t>Evacuation Resources (Sleds, Stair Chairs, Pediatric Equipment, Evacuation Buses)</t>
  </si>
  <si>
    <t xml:space="preserve">Military Assets </t>
  </si>
  <si>
    <t>Mass Transit</t>
  </si>
  <si>
    <t>Community Paramedics</t>
  </si>
  <si>
    <t>Other Response Vehicles</t>
  </si>
  <si>
    <t>Wheelchair Vans</t>
  </si>
  <si>
    <t>HAZMAT Radiation Assets</t>
  </si>
  <si>
    <t>HAZMAT Response Vehicle/Trailer</t>
  </si>
  <si>
    <t>Fixed-wing Units</t>
  </si>
  <si>
    <t>Rotor-wing Units</t>
  </si>
  <si>
    <t>MCI Bus/Vehicle</t>
  </si>
  <si>
    <t>MCI Trailers</t>
  </si>
  <si>
    <t>ALS Ambulances</t>
  </si>
  <si>
    <t>BLS Ambulances</t>
  </si>
  <si>
    <t>Notification Platform</t>
  </si>
  <si>
    <t>Virtual Coordination</t>
  </si>
  <si>
    <t>Number of Hospitals</t>
  </si>
  <si>
    <t>Critical Access Hospitals</t>
  </si>
  <si>
    <t>Medical/Surgical Beds</t>
  </si>
  <si>
    <t>Medical/Surgical Surge Beds</t>
  </si>
  <si>
    <t>Stepdown (Intermediate Care) Beds</t>
  </si>
  <si>
    <t>Stepdown Surge Beds</t>
  </si>
  <si>
    <t>Intensive Care Bed Adult</t>
  </si>
  <si>
    <t>Intensive Care Bed Pediatric</t>
  </si>
  <si>
    <t>Intensive Care Surge Beds</t>
  </si>
  <si>
    <t>NICU Beds</t>
  </si>
  <si>
    <t>Operating Rooms</t>
  </si>
  <si>
    <t>Pre / Post Anesthesia Beds (PACU)</t>
  </si>
  <si>
    <t>Inpatient Isolation (AIIR) Rooms</t>
  </si>
  <si>
    <t>Level 1 / Level 2 Trauma Centers</t>
  </si>
  <si>
    <t>Level 3 / Level 4 Trauma Centers</t>
  </si>
  <si>
    <t>Surge Discharge Potential</t>
  </si>
  <si>
    <t>ED Capacity</t>
  </si>
  <si>
    <t>ED Isolation (AIIR) Rooms</t>
  </si>
  <si>
    <t>Decontamination Capacity - Ambulatory</t>
  </si>
  <si>
    <t>Decontamination Capacity – Non-ambulatory</t>
  </si>
  <si>
    <t>Ventilators (Hospital Owned)</t>
  </si>
  <si>
    <t>Inpatient Psychiatry Beds</t>
  </si>
  <si>
    <t>Outpatient Clinics*</t>
  </si>
  <si>
    <t>Home Health Agencies / Home Hospice*</t>
  </si>
  <si>
    <t>Skilled Nursing Facilities (SNF)</t>
  </si>
  <si>
    <t>SNF as Part of Hospital</t>
  </si>
  <si>
    <t>LTC Beds</t>
  </si>
  <si>
    <t>Long-term Acute Care Facilities</t>
  </si>
  <si>
    <t>Long-term Acute Care Beds</t>
  </si>
  <si>
    <t>Assisted Living Facilities</t>
  </si>
  <si>
    <t>Group Homes</t>
  </si>
  <si>
    <t xml:space="preserve">Home Health Agencies </t>
  </si>
  <si>
    <t>Home Hospice Agencies</t>
  </si>
  <si>
    <t>Telephone / Web-based Care</t>
  </si>
  <si>
    <t>Retail Pharmacy</t>
  </si>
  <si>
    <t>Mental Health Providers</t>
  </si>
  <si>
    <t>Total hospitals in coalition providing emergency care / acute care services</t>
  </si>
  <si>
    <t>Should include in total number above</t>
  </si>
  <si>
    <t>Dedicated burn beds</t>
  </si>
  <si>
    <t>Based on usual spaces used for patient care for hospital-based ED</t>
  </si>
  <si>
    <t>May include other/non-designated in this category if receive trauma</t>
  </si>
  <si>
    <t>ED Surge Beds</t>
  </si>
  <si>
    <t>The jurisdictional emergency management plan should specify the lead agency for health and medical issues. Either this plan or the Public Health Emergency Operations Plan should specify the integration of the hospitals and EMS into the jurisdictional plan. This should include how information is shared with and between agencies, the process for resource requests, and the role of PH and EM relative to the coalition partners.</t>
  </si>
  <si>
    <t>Mass Mortuary / Body Bags</t>
  </si>
  <si>
    <t>Number of free-standing facilities</t>
  </si>
  <si>
    <t>LoU-Numbers</t>
  </si>
  <si>
    <t>WR-Numbers</t>
  </si>
  <si>
    <t>Impact-Numbers</t>
  </si>
  <si>
    <t>Hospital Resource Vulnerability Assessment (RVA)</t>
  </si>
  <si>
    <t>RVA Implementation Guide</t>
  </si>
  <si>
    <t>ASPR TRACIE Hazard Vulnerability/ Risk Assessment Topic Collection</t>
  </si>
  <si>
    <t>Introduction</t>
  </si>
  <si>
    <t>Purpose</t>
  </si>
  <si>
    <t>Structure</t>
  </si>
  <si>
    <t>Outcome</t>
  </si>
  <si>
    <t>Goal</t>
  </si>
  <si>
    <t>• Plans and assets are listed to assure that each function is accounted for. It does not imply the need for a separate plan (e.g. a HCC COOP plan may be integrated with the response plan). In all cases, it is the elements or functions listed that should be present, whether in a separate plan, combined, or annexed.
• Many assets and plans listed are for community resource awareness and planning and are not tied to Coalition responsibilities or requirements under the HPP Cooperative Agreement.
• The presence of an item on the template does not imply the accountability of the HCC to correct a specific deficiency, particularly when that deficiency exists at a facility or agency level, however it should at minimum generate discussion about how the deficiency can be addressed or mitigated.
• In a coalition with many hospitals or EMS agencies, the goal is not to evaluate each agency/facility plan but to ensure an adequate number of discipline stakeholders agree on a consensus ranking for work remaining based on the overall level of comfort with the plans/assets in place - understanding that some facilities and agencies may have very robust capabilities and others very few (e.g. of 24 EMS agencies, if 17 reported inadequate COOP plans, even though the others were robust, a score of 4 would be assigned due to the relative weakness in this area).
• The ‘Challenges’ column contains examples of limitations that the coalition and partners may face in achieving their goals. There is no requirement to use them, and additional challenges may be listed under the ‘Gaps/Comments’ column. The ‘Gaps/Comments’ column also should track any specific issues or ideas that the group has relevant to the specific plan or asset.</t>
  </si>
  <si>
    <r>
      <rPr>
        <b/>
        <sz val="11"/>
        <color theme="1"/>
        <rFont val="Calibri"/>
        <family val="2"/>
        <scheme val="minor"/>
      </rPr>
      <t>Assets Note</t>
    </r>
    <r>
      <rPr>
        <b/>
        <sz val="11"/>
        <color theme="1"/>
        <rFont val="Calibri"/>
        <family val="2"/>
        <scheme val="minor"/>
      </rPr>
      <t xml:space="preserve">: </t>
    </r>
    <r>
      <rPr>
        <sz val="11"/>
        <color theme="1"/>
        <rFont val="Calibri"/>
        <family val="2"/>
        <scheme val="minor"/>
      </rPr>
      <t>Agency and HCC plans should document these assets as well as any triggers for use and request/activation processes
EMS agencies may need more specific breakdowns for local evacuation planning including NICU-capable transport units, bariatric transport units, etc.</t>
    </r>
  </si>
  <si>
    <t>Long-term care hospitals, psychiatric or other specialty hospitals that do not provide emergency services</t>
  </si>
  <si>
    <t>Patients / hour based on exercises - assume 10 minutes/person through process (e.g. 6 patients/hour per decon station)</t>
  </si>
  <si>
    <t>Patients / hour based on exercises - assume 10 minutes/person at each decon station</t>
  </si>
  <si>
    <t>*Other Coalition, regional, or facility-based caches of disaster materials should be added in rows in this section as applicable by clicking 'Add New Row' at top. Bed numbers are based on actual operating beds, not licensed beds.</t>
  </si>
  <si>
    <t>PH Agencies</t>
  </si>
  <si>
    <t>Including N95 masks, training/fit-testing. Do not need to track masks at individual facilities but should reflect overall situation as well as any caches / specific assets</t>
  </si>
  <si>
    <t>Outpatient Clinics</t>
  </si>
  <si>
    <t>May approximate in large metro areas. Point of contact list should be available to coalition.</t>
  </si>
  <si>
    <t>Equipment (may be facility or cache-based) including patient movement, triage/tracking supplies (NOTE: this may only apply to ambulatory surgery centers and freestanding emergency rooms for non-ambulatory patients)</t>
  </si>
  <si>
    <t>Surge Supplies</t>
  </si>
  <si>
    <t>Does not need to include specifics of facility supplies but each facility should be accountable to be prepared according to their role in a disaster</t>
  </si>
  <si>
    <t>Urgent Care Centers / Freestanding Emergency Rooms</t>
  </si>
  <si>
    <t>Not at hospitals, may approximate in large metro areas – note may have significant differences in level of service/capabilities particularly for imaging. May also inlclude number of ORs.</t>
  </si>
  <si>
    <t>Evacuation Resources</t>
  </si>
  <si>
    <t>Communication Assets</t>
  </si>
  <si>
    <t>May include traditional phone lines, radios, cellular, satellite, internet-based – at least one primary and one redundant system.* Radios (800mhz, amateur radio, other), web-based system, ability to receive HAN alerts, etc.</t>
  </si>
  <si>
    <r>
      <t>HCC</t>
    </r>
    <r>
      <rPr>
        <sz val="11"/>
        <rFont val="Calibri"/>
        <family val="2"/>
        <scheme val="minor"/>
      </rPr>
      <t xml:space="preserve"> Patient Tracking and </t>
    </r>
    <r>
      <rPr>
        <sz val="11"/>
        <color theme="1"/>
        <rFont val="Calibri"/>
        <family val="2"/>
        <scheme val="minor"/>
      </rPr>
      <t>Movement Plan</t>
    </r>
  </si>
  <si>
    <t>Technical/ Swiftwater/ Collapse Rescue</t>
  </si>
  <si>
    <t>May include traditional phone lines, radios, cellular, satellite, internet-based – at least one primary and one redundant system. Radios (800mhz, amateur radio, other), web-based system, ability to receive HAN alerts, etc.</t>
  </si>
  <si>
    <t>Long Term Care/ Skilled Nursing Facility Resources</t>
  </si>
  <si>
    <t>HHS ASPR</t>
  </si>
  <si>
    <t>ASPR TRACIE Select HCC Resources</t>
  </si>
  <si>
    <t>HCC Evacuation Plan</t>
  </si>
  <si>
    <t>EMS Alerting/ Notification Plan</t>
  </si>
  <si>
    <t>EMS Mutual Aid Plan</t>
  </si>
  <si>
    <t>EMS Patient Distribution Plan</t>
  </si>
  <si>
    <t>EMS Specialty Mass Casualty Plans (e.g., MCI, Pediatric, Burn)</t>
  </si>
  <si>
    <t>EMS Infectious Disease Plan</t>
  </si>
  <si>
    <t>EMS HAZMAT/ Decontamination Plan</t>
  </si>
  <si>
    <t>EMS Active Shooter/ Armed Assailant/ Active Threat Response Plan</t>
  </si>
  <si>
    <t>EMS Crisis Care/ Crisis Standards of Care Plan</t>
  </si>
  <si>
    <t>EMS COOP, Recovery/Business Continuity Plan</t>
  </si>
  <si>
    <t>EMS Patient Tracking and Movement Plan</t>
  </si>
  <si>
    <t>EMS Evacuation Plan</t>
  </si>
  <si>
    <t xml:space="preserve">Hospital Staff and Resource Sharing Plan </t>
  </si>
  <si>
    <t>Hospital  Evacuation Plan</t>
  </si>
  <si>
    <t>Hospital Surgical/ Burn MCI Plan</t>
  </si>
  <si>
    <t>Including local and regional supplies and patient distribution. Includes protocols and training policies. Surgical burn mass casualty incident (MCI) plans can address events such as active shooter or bombings.</t>
  </si>
  <si>
    <t>Hospital Pediatric MCI Plan</t>
  </si>
  <si>
    <t>Hospital Closed POD Plans</t>
  </si>
  <si>
    <t>Hospital Decontamination Plan</t>
  </si>
  <si>
    <t>Hospital Blood Bank Plan</t>
  </si>
  <si>
    <t>Hospital Infectious Disease Plan</t>
  </si>
  <si>
    <t>Hospital Crisis Care/ Crisis Standards of Care Plan</t>
  </si>
  <si>
    <t>Hospital Patient Tracking and Movement Plan</t>
  </si>
  <si>
    <t>Hospital Security Plan</t>
  </si>
  <si>
    <t>Hospital COOP, Recovery/Business Continuity Plan</t>
  </si>
  <si>
    <t>Public Health Access and Functional Needs Plan*</t>
  </si>
  <si>
    <t>Public Health Risk Communication Plan</t>
  </si>
  <si>
    <t>Public Health Alternate Care Systems/ Sites Plan</t>
  </si>
  <si>
    <r>
      <t>Public Health</t>
    </r>
    <r>
      <rPr>
        <b/>
        <sz val="11"/>
        <color theme="1"/>
        <rFont val="Calibri"/>
        <family val="2"/>
        <scheme val="minor"/>
      </rPr>
      <t xml:space="preserve"> </t>
    </r>
    <r>
      <rPr>
        <sz val="11"/>
        <color theme="1"/>
        <rFont val="Calibri"/>
        <family val="2"/>
        <scheme val="minor"/>
      </rPr>
      <t>Family Assistance Center Plan</t>
    </r>
  </si>
  <si>
    <t>Public Health Legal/ Regulatory Plan</t>
  </si>
  <si>
    <t>Public Health Evacuation Plan</t>
  </si>
  <si>
    <t>Public Health ESF-8 / Emergency Operations Plan</t>
  </si>
  <si>
    <t>LTC Emergency Operations Plan</t>
  </si>
  <si>
    <t>LTC Exercise Plan</t>
  </si>
  <si>
    <t>LTC Staff and Resource Sharing Plan</t>
  </si>
  <si>
    <t>LTC Infectious Disease Plan</t>
  </si>
  <si>
    <t>LTC Evacuation Plan</t>
  </si>
  <si>
    <t>LTC Security Plan</t>
  </si>
  <si>
    <t>LTC COOP, Recovery/ Business Continuity Plan</t>
  </si>
  <si>
    <t>Outpatient Care Emergency Operations Plan</t>
  </si>
  <si>
    <t>Outpatient Care Exercise Plan</t>
  </si>
  <si>
    <t>Outpatient Care Staff and Resource Sharing Plan</t>
  </si>
  <si>
    <t>Outpatient Care Infectious Disease Plan</t>
  </si>
  <si>
    <t>Outpatient Care Evacuation Plan</t>
  </si>
  <si>
    <t>Outpatient Care Surge Capacity Plan</t>
  </si>
  <si>
    <t>Outpatient Care Crisis Care/ Service Prioritization Plan</t>
  </si>
  <si>
    <t>Outpatient Care Security Plan</t>
  </si>
  <si>
    <t>Outpatient Care COOP, Recovery/ Business Continuity Plan</t>
  </si>
  <si>
    <t>Long-term care (LTC) Beds*</t>
  </si>
  <si>
    <r>
      <t>Personal Protective Equipment (PPE)</t>
    </r>
    <r>
      <rPr>
        <sz val="11"/>
        <color theme="1"/>
        <rFont val="Calibri"/>
        <family val="2"/>
      </rPr>
      <t>–</t>
    </r>
    <r>
      <rPr>
        <sz val="11"/>
        <color theme="1"/>
        <rFont val="Calibri"/>
        <family val="2"/>
        <scheme val="minor"/>
      </rPr>
      <t xml:space="preserve"> Infectious Disease</t>
    </r>
  </si>
  <si>
    <t>Public Health COOP, Recovery/Business Continuity Plan</t>
  </si>
  <si>
    <t xml:space="preserve">Outpatient continuity of operations (COOP) plans may help address HVAC, IT/EMR, utility, potable water, power, fuel, vendor / supply chain, communications, transportation, and other issues. Facility plans should incorporate these issues with detailed mitigation/redundancy planning as well as IT/IS contingency plans, staffing plans, and structural / damage assessments. </t>
  </si>
  <si>
    <t>Should document what regional assets are available to support hospital evacuation. May be listed in Evacuation Plan annex from above. Equipment (may be facility or cache-based) including patient movement, triage/tracking supplies.</t>
  </si>
  <si>
    <t>May include, supervisor, physician, ‘jump’ vehicles, etc. In large metro areas may summarize / list agencies rather than specific resources.</t>
  </si>
  <si>
    <t>Resources and agencies that may be engaged locally or regionally to assist with technical / US&amp;R situations. List point of contact and timeframe.</t>
  </si>
  <si>
    <t>Should include private services. In large metro areas may list points of contact and not specific numbers.</t>
  </si>
  <si>
    <t xml:space="preserve">This tool was developed by the HHS Assistant Secretary for Preparedness and Response’s Technical Resources, Assistance Center, and Information Exchange (ASPR TRACIE) as a template that healthcare coalitions (HCCs) can use as the basis for a resource and gap analysis. Gaps may include inadequate plans or procedures, staffing, equipment and supplies, skills and expertise, services, or any other resources required to respond to an emergency. This tool is complementary and can be used with other tools such as the ASPR Hospital Resource Vulnerability Assessment (https://asprtracie.s3.amazonaws.com/documents/hhs-hospital-rva-final.xlsm) and the HHS ASPR Rapid Infrastructure Assessment Tool (RIST). Go to https://asprtracie.hhs.gov/hcc-resources for a list of select HCC resources. For a 508 compliant version of this tool, copy and paste this link into your browser: https://asprtracie.s3.amazonaws.com/documents/aspr-tracie-healthcarecoalition-resource-and-gap-analysis-pdf.pdf. 
Coalitions are encouraged to modify this template to reflect their coalition members, resources, and unique community attributes and to use the ‘Gaps/Comments’ field to enter specific deficits, plans, assets, and other qualifiers specific to their Coalition partners. For questions, comments, or assistance with this spreadsheet, contact ASPR TRACIE at asprtracie.hhs.gov or 1-844-5-TRACIE (587-2243).
</t>
  </si>
  <si>
    <t>This tool is designed to assist healthcare coalition partners develop a common understanding of their resources, existing gaps, and assist in prioritizing activities to close gaps.</t>
  </si>
  <si>
    <t xml:space="preserve">Based on the resources and number of stakeholders a variety of approaches may be taken to complete a gap analysis. Though a gap analysis is part of the HPP 2017-2022 cooperative agreement, there is no federal requirement to use this template. This template is a tool to structure coalition discussions and coalitions may elect to use portions of it as they wish to develop their analysis and priorities. The first time the coalition goes through this process will take the longest and should involve the broadest input. The template is designed as an iterative tool; results from the prior year can be used and updated in subsequent years and the stakeholders will be familiar with the process and outputs. A coalition should determine the best timing of when to conduct this analysis based on their planning process (e.g., some coalitions may find it useful to conduct this analysis after they have completed their hazard vulnerability assessment) and how often to update it.
Completion of a Hazard Vulnerability Analysis (HVA) / Threat and Hazard Identification and Risk Assessment (THIRA) must precede use of this template as this information is important to the “event likelihood” scoring in this document and the awareness of current threats in the community will assist with the prioritization process. Examples of HVAs are available on ASPR TRACIE.
</t>
  </si>
  <si>
    <t xml:space="preserve">The scoring used in this tool is designed to support prioritizing gaps, but is not the only factor that should be considered. Based on current events, exercises, available funds or resources, or priorities of member organizations the coalition may elect to choose different gaps to address rather than the highest scoring ones in this tool. </t>
  </si>
  <si>
    <t xml:space="preserve">The tool is designed as an Excel file so that calculations will be made automatically to generate scores. There are several tabs, including introductory material, a tab for the coalition as well as one each for hospitals, EMS, public health, long-term care, and outpatient care as well as supplemental materials including the scoring systems and resources. There are ‘sticky notes’ with further information on some of the column/row labels including the scores that provide more information and are revealed by hovering over any box that has a small triangle in the upper right corner. This information is consistent with the instructions page and included for easy reference. The tool can also be printed out if desired, however, the sticky notes will not be visible on the printed version. A glossary and acronyms list, and list of additional resources are provided as the last two tabs in this tool. </t>
  </si>
  <si>
    <t>At the end of the process, your coalition will have an overview of its current resources, gaps, and a ranked list of the top thirty apparent priorities (both plans and assets) based on a scoring system considering the likelihood of needing the resource, the impact if it is not available, and the work remaining to be done. Modifiers of cost and time help support the prioritization. This list can then be used by your coalition as a starting point for developing a workplan for the next 1-3 years and may be revised as needed, for example on an annual basis, based on a review and update of the document information.</t>
  </si>
  <si>
    <t xml:space="preserve">Key stakeholders from your coalition should participate in completing this tool. The coalition should decide, based on its membership, size, and resources, how they will cooperatively perform the analysis. A reasonable process could involve completion by a steering committee, or individual discipline workgroups completing their section with a meeting of the chairs and leadership to discuss and finalize priorities, or a virtual process involving multiple stakeholders. Whatever mechanism is chosen, this should be part of a deliberative process with ample opportunity for discussion, input, and modification by the coalition membership. 
A composite score is generated by adding the “Likelihood, Impact, and Work” scores together to create an overall risk for that particular plan or asset. The higher the score, the higher the vulnerability or gap. The composite score can help Coalitions prioritize their work, as they may wish to direct their efforts at the highest risk areas, though it must be recognized that this score alone cannot represent the Coalition knowledge of the state of plans, threats, and issues in their area and should therefore be used as a guide, with local leaders and subject matter experts having significant input into the decisions on priority gaps and actions.
</t>
  </si>
  <si>
    <r>
      <t xml:space="preserve">On a 1-5 scale how likely it is that the plan/asset will be needed during a response. This risk should be weighed against the specifics of the coalition/community hazards (for example, an emergency response plan would be a “5”, in a smaller rural community radiation-specific HAZMAT resources may be a “1”) and could change year-to-year (for example if the community is hosting a large and high-risk event that year).
</t>
    </r>
    <r>
      <rPr>
        <b/>
        <sz val="11"/>
        <color theme="1"/>
        <rFont val="Calibri"/>
        <family val="2"/>
        <scheme val="minor"/>
      </rPr>
      <t>5 = Almost certain</t>
    </r>
    <r>
      <rPr>
        <sz val="11"/>
        <color theme="1"/>
        <rFont val="Calibri"/>
        <family val="2"/>
        <scheme val="minor"/>
      </rPr>
      <t xml:space="preserve"> – the plan/asset is used yearly by at least one coalition member 
</t>
    </r>
    <r>
      <rPr>
        <b/>
        <sz val="11"/>
        <color theme="1"/>
        <rFont val="Calibri"/>
        <family val="2"/>
        <scheme val="minor"/>
      </rPr>
      <t>4 = Likely</t>
    </r>
    <r>
      <rPr>
        <sz val="11"/>
        <color theme="1"/>
        <rFont val="Calibri"/>
        <family val="2"/>
        <scheme val="minor"/>
      </rPr>
      <t xml:space="preserve"> – the plan/asset is used roughly every other year by a coalition member
</t>
    </r>
    <r>
      <rPr>
        <b/>
        <sz val="11"/>
        <color theme="1"/>
        <rFont val="Calibri"/>
        <family val="2"/>
        <scheme val="minor"/>
      </rPr>
      <t xml:space="preserve">
3 = Possible</t>
    </r>
    <r>
      <rPr>
        <sz val="11"/>
        <color theme="1"/>
        <rFont val="Calibri"/>
        <family val="2"/>
        <scheme val="minor"/>
      </rPr>
      <t xml:space="preserve"> – the plan/asset has been used a few times in the last 10 years by coalition members and has a reasonable chance of being used in the next few years
</t>
    </r>
    <r>
      <rPr>
        <b/>
        <sz val="11"/>
        <color theme="1"/>
        <rFont val="Calibri"/>
        <family val="2"/>
        <scheme val="minor"/>
      </rPr>
      <t>2 = Unlikely</t>
    </r>
    <r>
      <rPr>
        <sz val="11"/>
        <color theme="1"/>
        <rFont val="Calibri"/>
        <family val="2"/>
        <scheme val="minor"/>
      </rPr>
      <t xml:space="preserve"> – the plan/asset has been used rarely in the last 10 years and has a low chance of being needed in the next 10
</t>
    </r>
    <r>
      <rPr>
        <b/>
        <sz val="11"/>
        <color theme="1"/>
        <rFont val="Calibri"/>
        <family val="2"/>
        <scheme val="minor"/>
      </rPr>
      <t>1 = Rare</t>
    </r>
    <r>
      <rPr>
        <sz val="11"/>
        <color theme="1"/>
        <rFont val="Calibri"/>
        <family val="2"/>
        <scheme val="minor"/>
      </rPr>
      <t xml:space="preserve"> – the plan/asset will be needed a few times in the next 100 years
</t>
    </r>
  </si>
  <si>
    <r>
      <t xml:space="preserve">On a 1-5 scale, assign a score to the resource that illustrates the consequence if the asset or plan was inadequate or absent. This impact may consider human injury/death, coordination/information issues, community resilience, and property damage/economic impact.
</t>
    </r>
    <r>
      <rPr>
        <b/>
        <sz val="11"/>
        <color theme="1"/>
        <rFont val="Calibri"/>
        <family val="2"/>
        <scheme val="minor"/>
      </rPr>
      <t>5 = Extensive</t>
    </r>
    <r>
      <rPr>
        <sz val="11"/>
        <color theme="1"/>
        <rFont val="Calibri"/>
        <family val="2"/>
        <scheme val="minor"/>
      </rPr>
      <t xml:space="preserve"> – multiple deaths, compromise of information with significant ongoing impact, extensive property damage/economic impact (e.g. potential permanent closure of facility, &gt;50% loss of assets)
</t>
    </r>
    <r>
      <rPr>
        <b/>
        <sz val="11"/>
        <color theme="1"/>
        <rFont val="Calibri"/>
        <family val="2"/>
        <scheme val="minor"/>
      </rPr>
      <t>4 = Significant</t>
    </r>
    <r>
      <rPr>
        <sz val="11"/>
        <color theme="1"/>
        <rFont val="Calibri"/>
        <family val="2"/>
        <scheme val="minor"/>
      </rPr>
      <t xml:space="preserve"> – few deaths but multiple major injuries/hospitalizations, compromise of information with significant impact on facility/agency operations, significant property damage/economic impact (e.g. temporary closure, remediation of portions of facility, 25-50% of assets damaged or lost)
</t>
    </r>
    <r>
      <rPr>
        <b/>
        <sz val="11"/>
        <color theme="1"/>
        <rFont val="Calibri"/>
        <family val="2"/>
        <scheme val="minor"/>
      </rPr>
      <t>3 = Moderate</t>
    </r>
    <r>
      <rPr>
        <sz val="11"/>
        <color theme="1"/>
        <rFont val="Calibri"/>
        <family val="2"/>
        <scheme val="minor"/>
      </rPr>
      <t xml:space="preserve"> – a few major injuries/hospitalizations, compromise of information with limited impact on facility/agency operations, moderate property damage/economic impact (e.g. 5-20% of assets damaged or lost)
</t>
    </r>
    <r>
      <rPr>
        <b/>
        <sz val="11"/>
        <color theme="1"/>
        <rFont val="Calibri"/>
        <family val="2"/>
        <scheme val="minor"/>
      </rPr>
      <t>2 = Insignificant</t>
    </r>
    <r>
      <rPr>
        <sz val="11"/>
        <color theme="1"/>
        <rFont val="Calibri"/>
        <family val="2"/>
        <scheme val="minor"/>
      </rPr>
      <t xml:space="preserve"> – several minor injuries, compromise of information with minor consequences for facility/agency, minor property damage/economic impact (e.g. &lt;5% of assets damaged/lost)
</t>
    </r>
    <r>
      <rPr>
        <b/>
        <sz val="11"/>
        <color theme="1"/>
        <rFont val="Calibri"/>
        <family val="2"/>
        <scheme val="minor"/>
      </rPr>
      <t>1 = Negligible</t>
    </r>
    <r>
      <rPr>
        <sz val="11"/>
        <color theme="1"/>
        <rFont val="Calibri"/>
        <family val="2"/>
        <scheme val="minor"/>
      </rPr>
      <t xml:space="preserve"> – rare minor injury, no significant effects from information compromise, minor property/economic damage to single area/asset</t>
    </r>
  </si>
  <si>
    <r>
      <t xml:space="preserve">On a 1-5 scale assign a score appropriate to the amount of work remaining to operationalize the capability in terms of planning, equipping, training, and exercising. Coalitions should consider how well the plans and assets are known and practiced in exercise or real-world environments when assessing the work remaining.
</t>
    </r>
    <r>
      <rPr>
        <b/>
        <sz val="11"/>
        <color theme="1"/>
        <rFont val="Calibri"/>
        <family val="2"/>
        <scheme val="minor"/>
      </rPr>
      <t xml:space="preserve">5 = </t>
    </r>
    <r>
      <rPr>
        <sz val="11"/>
        <color theme="1"/>
        <rFont val="Calibri"/>
        <family val="2"/>
        <scheme val="minor"/>
      </rPr>
      <t xml:space="preserve">No plan or asset currently exists
</t>
    </r>
    <r>
      <rPr>
        <b/>
        <sz val="11"/>
        <color theme="1"/>
        <rFont val="Calibri"/>
        <family val="2"/>
        <scheme val="minor"/>
      </rPr>
      <t>4 =</t>
    </r>
    <r>
      <rPr>
        <sz val="11"/>
        <color theme="1"/>
        <rFont val="Calibri"/>
        <family val="2"/>
        <scheme val="minor"/>
      </rPr>
      <t xml:space="preserve"> Inadequate plan or assets
</t>
    </r>
    <r>
      <rPr>
        <b/>
        <sz val="11"/>
        <color theme="1"/>
        <rFont val="Calibri"/>
        <family val="2"/>
        <scheme val="minor"/>
      </rPr>
      <t xml:space="preserve">3 = </t>
    </r>
    <r>
      <rPr>
        <sz val="11"/>
        <color theme="1"/>
        <rFont val="Calibri"/>
        <family val="2"/>
        <scheme val="minor"/>
      </rPr>
      <t xml:space="preserve">Possibly adequate plans or assets, but have not been evaluated, tested, and/or incomplete training
</t>
    </r>
    <r>
      <rPr>
        <b/>
        <sz val="11"/>
        <color theme="1"/>
        <rFont val="Calibri"/>
        <family val="2"/>
        <scheme val="minor"/>
      </rPr>
      <t xml:space="preserve">2 = </t>
    </r>
    <r>
      <rPr>
        <sz val="11"/>
        <color theme="1"/>
        <rFont val="Calibri"/>
        <family val="2"/>
        <scheme val="minor"/>
      </rPr>
      <t xml:space="preserve">Adequate plans or assets requiring minor modifications based on exercises, events, or other evaluation
</t>
    </r>
    <r>
      <rPr>
        <b/>
        <sz val="11"/>
        <color theme="1"/>
        <rFont val="Calibri"/>
        <family val="2"/>
        <scheme val="minor"/>
      </rPr>
      <t>1 =</t>
    </r>
    <r>
      <rPr>
        <sz val="11"/>
        <color theme="1"/>
        <rFont val="Calibri"/>
        <family val="2"/>
        <scheme val="minor"/>
      </rPr>
      <t xml:space="preserve"> Sustainability only- strong capability in place, with regular on-going testing/training
</t>
    </r>
  </si>
  <si>
    <t>In jurisdictions hosting Chempack assets the plan should document hospital and EMS actions related to storage, maintenance, notification mechanism of need for release of assets and authority by whom to release them, accompanying security to distribution point, resupply method. All jurisdictions should have an SNS receipt and distribution plan. Include SNS receipt, distribution, and replacement.</t>
  </si>
  <si>
    <t>Coalition role and coordination of HCC recovery activities and continuity of operations (COOP) of HCC response functions (not a healthcare facility or agency) including backup for personnel, communication systems, and logistical support (assets).</t>
  </si>
  <si>
    <t>HCC Crisis Standards of Care Plan</t>
  </si>
  <si>
    <t xml:space="preserve">Coalition-level plans for crisis situations summarizing the discipline-specific coordination mechanisms and referencing any coalition-level activities including resource management, regional triage / medical advisory teams, and information coordination. </t>
  </si>
  <si>
    <t>Describes the coalition role and coordination efforts during an evacuation of a health care facility and its repatriation (when needed). (NOTE: this can be the same plan or coordinated with evacuation plans for EM, EMS, hospital, long term care, etc.).</t>
  </si>
  <si>
    <t>HCC Exercise Plan</t>
  </si>
  <si>
    <t>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t>
  </si>
  <si>
    <t>Documents the responsibilities of EMS/PH/Hospitals/EM for tracking incident-related patient tracking during field triage, emergency evacuation, and transport. Includes patient redistribution activities to minimize surge and promote load-balancing among reception and treatment facilities. Include planning for activation by NDMS as a host or reception site. Specify process to obtain multimodal patient transport assets including ground, vehicular and marine options.</t>
  </si>
  <si>
    <t>Describes the resource request and sharing process including the coalition interface with EM/PH. This includes a list of specific assets purchased with federal or state funds or under direct control of HCC partner members. Includes cache materials, response resources for CBRNE, MCI’s or emergency evacuation, specific adult and pediatric patient care items, and other assets to support facility operations.</t>
  </si>
  <si>
    <t>Describes who will be notified, how, and when (specifying indicators and triggers) during a community incident; specific mechanisms for information sharing and coordination among coalition partners; responsibilities of coalition members, response partners, and HCC “Response Team” members.  Document Regional Patient Tracking and Mutual Aid Plans or agreements (e.g., MOU, MOA, MAA) between coalition members or partners.</t>
  </si>
  <si>
    <t>HCC Specialty Mass Casualty Plans (e.g., MCI, Pediatric, Burn)</t>
  </si>
  <si>
    <t>Coalition-level plans for specialty situations should specify coordination, patient distribution, primary and surge facilities and resources, and coordination with specialty centers.</t>
  </si>
  <si>
    <t>Comments</t>
  </si>
  <si>
    <t>Column1</t>
  </si>
  <si>
    <t xml:space="preserve">Assets – depending on coalition size may track specific numbers or relative adequacy </t>
  </si>
  <si>
    <t>Including sources, structure of funding, budget, and spending authorities.</t>
  </si>
  <si>
    <t>Coalition owned/managed/utilized with permission computers and other material resources to facilitate virtual or physical coordination center activities, including internet / data access.</t>
  </si>
  <si>
    <t>May track through inventory management systems – this should be coalition owned / managed resources.</t>
  </si>
  <si>
    <t>Designated coalition response staff / team.</t>
  </si>
  <si>
    <t xml:space="preserve">Platform for virtual coordination. </t>
  </si>
  <si>
    <t>Physical and back-up location for HCC coordination efforts.</t>
  </si>
  <si>
    <t>Documents integration with law enforcement during response to active shooter/blast event scenes prioritizing access to victims, the role of EMS providers, mass triage, rapid interventions including hemorrhage control, early evacuation, and treatment/transport.</t>
  </si>
  <si>
    <t xml:space="preserve">Describes alert and notification of the following during an incident for public safety and private sector based systems: 911 PSAP/dispatch centers, area hospitals, and EMS supervisors/management/ medical direction staff. Should including any indicators/triggers for activation of MCI plan. </t>
  </si>
  <si>
    <t>Include provisions for reconstitution of 911 answering, dispatch, and response functions if local capabilities are inoperable.</t>
  </si>
  <si>
    <t>Details protocols / policies to be used at dispatch and response level when demand severely overwhelms capacity (staffing, dispatch, triage/treatment plans, including triggers).</t>
  </si>
  <si>
    <t>Describes the EMS role and coordination efforts during emergency healthcare facility evacuation integrated with HCC partners and the Emergency Operations Center. (NOTE: this can be the same plan or coordinated with evacuation plans for the coalition, hospital, long term care, etc.).</t>
  </si>
  <si>
    <t>EMS Exercise Plan</t>
  </si>
  <si>
    <t xml:space="preserve">Describes roles of EMS and Fire including agent identification, setting up hot, warm and cold zones, capability for mass decontamination, and use of medical countermeasures for chemical, biological and radiological incidents. Include use of available antidotes (including CHEMPACK reference). Addresses delivery of contaminated patients to specialty care hospitals when needed and available. </t>
  </si>
  <si>
    <t>Includes guidelines for situational awareness and notification of outbreaks associated with seasonal and emerging infectious disease agents, dispatch communication to crews, hospitals and PH, personal protective equipment, infection prevention and control measures, specialized transport and response protocols to tiered levels of treatment facilities.</t>
  </si>
  <si>
    <t>Includes downtime, cyberattacks (e.g. denial of service attack on 911), redundancy measures, training, PHI substitutions, and recovery measures.</t>
  </si>
  <si>
    <t>EMS Behavioral Health Plan</t>
  </si>
  <si>
    <t>Includes critical incident stress support, access to information about normal stress responses, psychological first aid training, and professional behavioral health support to providers. Ideally, this should also include tracking and follow up of at-risk employees after critical incidents.</t>
  </si>
  <si>
    <t>Specifies EMS role in conducting (if applicable) inter-facility transports and patient distribution to hospitals and other healthcare facilities (e.g., freestanding EDs, etc.) – coordinated to minimize overload on single facility when possible. Integrated with hospital MCI plans.</t>
  </si>
  <si>
    <t>Documents the responsibilities of EMS/PH/Hospitals/EM for tracking incident-related patients and during patient redistribution activities or patient reception activities (e.g. NDMS) in the area. Urban areas should reflect secondary patient movement to achieve load-balancing between hospitals. Rural areas should specify plans to obtain EMS support (including multi-model options- marine, air, ground transports, rotor-wing) to transport multiple patients to other receiving facilities from the overloaded local facility. (NOTE: this may be the same plan as developed under "Coalition Resources"). Should specify policies/procedures for MCI tracking versus healthcare facility evacuation patient tracking of transports.</t>
  </si>
  <si>
    <t xml:space="preserve">Specifies on-scene command and unified command, roles, triage, staging, integration of response with law enforcement, and notification and casualty distributions to hospitals.  </t>
  </si>
  <si>
    <t>May include other community-based EMS personnel that may assume alternate roles in a disaster (e.g., paramedics are also firefighters, volunteer or paid, reserve personnel who can be called to assist with an MCI; those who are BLS or ACLS trained). In large metro areas may summarize / list agencies rather than specific resources.</t>
  </si>
  <si>
    <t>May include scheduled and 911 assets, critical care transport, scheduled assets, reserve rigs, specialized units (pediatric, bariatric, isolation, etc.).</t>
  </si>
  <si>
    <t xml:space="preserve">Transport agencies – include all emergency transport agencies, may consider including scheduled BLS provider services if applicable. Assure names and contact info for all potential ground, air, marine transport agencies, both emergency and scheduled are available. </t>
  </si>
  <si>
    <t>Within 60 minutes response time to area, specific for flight time to scene/facility. Assure contact information is available for all agencies.</t>
  </si>
  <si>
    <t>Within 60 minutes response time to area, specific for flight time to scene/facility. List contact information/agencies and priority ring down based.</t>
  </si>
  <si>
    <t>Include detection/survey equipment</t>
  </si>
  <si>
    <t>Include capabilities for agent identification, mass decontamination and throughput for ambulatory/non-ambulatory casualties, storage location, and contact info to request. Consider antidote availability.</t>
  </si>
  <si>
    <t>Buses (school, public) and other contingencies should be documented – does not require a specific number. Assure points of contact and timeframe available. Include mass transit and paratransit assets and their capacities, contact info, and potential timeframe to mobilize them.</t>
  </si>
  <si>
    <t>Include contents, estimated number of casualties that can be treated, location, contact agency.</t>
  </si>
  <si>
    <t>Include contents, estimated number of casualties that can be treated/transported, location, contact agency.</t>
  </si>
  <si>
    <t xml:space="preserve">Include assets that can be state or federally activated to support a medical response (National Guard, ground/air assets including ambulances, CERF-P units, CST, etc.).
List key resources if activated by state.
</t>
  </si>
  <si>
    <t xml:space="preserve">Details support for hospitals during a mass casualty incident including delivery during access controlled situations. </t>
  </si>
  <si>
    <t>Plans for internal vaccination/prophylaxis of healthcare personnel. May be helpful to quantify the number of employees who would be in need of vaccination or prophylaxis depending on role / job class.</t>
  </si>
  <si>
    <t xml:space="preserve">Hospital continuity of operation (COOP) plans may help address HVAC, IT/EMR, utility, potable water, power, fuel, vendor / supply chain, food, communications, transportation, and other issues. Facility plans should incorporate these issues with detailed mitigation/redundancy planning, staffing plans, and structural / damage assessments. </t>
  </si>
  <si>
    <t>Details facility and regional approach to coordination of service and resource management, interface with State plans, and plans for on-site and community-based alternate care systems/sites including relevant facility and regional triggers where defined. Should also address 1135 waivers, and modification of other pertinent local/state rules and regulations to address surge issues, ACS, volunteers, etc.</t>
  </si>
  <si>
    <t>Details facility and coalition capabilities and policies surrounding decontamination of patients. Includes protocols and training policies, includes CHEMPAK acquisition and utilization.</t>
  </si>
  <si>
    <t>Describes process and support for urgent/emergent evacuation of healthcare facility. Include partial and full emergency evacuation decision making and process, shelter-in-place options, and protocols.</t>
  </si>
  <si>
    <t>Hospital Exercise Plan</t>
  </si>
  <si>
    <t>Plans for receiving, assessing, and transferring highly infectious patients including seasonal influenza, Ebola/VHF, avian influenza, and SARS/MERS. Includes protocols and training policies. Include planning collaboration with EMS.</t>
  </si>
  <si>
    <t>Hospital IS/IT System  Failure/ Compromise Plan</t>
  </si>
  <si>
    <t>Includes downtime, cyberattacks, redundancy measures, training, PHI substitutions, and recovery measures.</t>
  </si>
  <si>
    <t>Support within the healthcare system for providers and patients – information, psychological first aid, access to services, assessments, treatment and referral. Include planning collaboration with EMS.</t>
  </si>
  <si>
    <t>Hospital Behavioral Health Plan</t>
  </si>
  <si>
    <t>Documents the responsibilities of EMS/PH/Hospitals/EM for tracking incident-related patients and during patient redistribution activities or patient reception activities (e.g. NDMS) in the area. Urban areas should reflect secondary patient movement to achieve load-balancing between hospitals. Rural areas should specify plans to obtain EMS support (including rotor-wing) to transport multiple patients to other receiving facilities from the overloaded local facility. Also include inbound and outbound patient movement and airhead plans including coalition NDMS facilities. (NOTE: this may be the same plan as developed under "Coalition Resources")</t>
  </si>
  <si>
    <t>Include local and regional supplies and patient distribution, pediatric referral centers and resources. Detail hospital’s level of preparedness to manage pediatric casualties.</t>
  </si>
  <si>
    <t>Facility plans may be supported by jurisdictional EM and law enforcement. Facility plans must include access controls and policies (for example, media and family access), as well as policies and training for workplace violence, active shooter, suspected explosive devices, and civil unrest.</t>
  </si>
  <si>
    <t xml:space="preserve">Details how staff and resources will be shared between facilities and policies/protocols. Include written plan for how needed assistance will be reported to others (phone, information sharing platform etc.) and hospital’s role in HCC MOU/MAA to support emergency staffing and resource support. </t>
  </si>
  <si>
    <t>Hospital Surge Capacity Plan</t>
  </si>
  <si>
    <t>Describe how the hospital will prepare for a surge of patients requiring medical treatment beyond normal operating capacity. Include immediate bed availability as a means to provide adequate levels of care to all patients during a disaster as applicable.</t>
  </si>
  <si>
    <t>Hospital Volunteer Management Plan</t>
  </si>
  <si>
    <t>Including capabilities, deployment parameters/priorities, and process inclusive of Medical Reserve Corps as applicable.</t>
  </si>
  <si>
    <t xml:space="preserve">Specialty Hospitals </t>
  </si>
  <si>
    <t>Number of cots that could be appropriately placed in flat space areas on hospital premises to create alternate care areas and including utilizing space where patients can be held awaiting treatment, actual treatment space (using cots, chairs, recliners, mobile vans, tents, air mattresses etc.).</t>
  </si>
  <si>
    <t>Crisis Care</t>
  </si>
  <si>
    <t>Patient Redress / Dry Decon Kits</t>
  </si>
  <si>
    <t>Redress kits that allow a patient to disrobe under a large bag/cover and therefore remove contaminated clothing that can then be sealed in another bag. Limits continued exposure and potential for secondary contamination of EMS/hospital assets.</t>
  </si>
  <si>
    <t>Alternate may be ED Positive /Negative pressure rooms.</t>
  </si>
  <si>
    <t>These are beds in addition to usual ED beds – overflow / surge capacity only – may include adjacent procedure or other areas used for ED care.</t>
  </si>
  <si>
    <t>May be listed in Evacuation Plan annex from above. Equipment (may be facility or cache-based) including patient movement, triage/tracking supplies. Include availability of adult, child and infant evacuation equipment.</t>
  </si>
  <si>
    <t>Include capacity for AIIR’s and for cohorting.</t>
  </si>
  <si>
    <t>Include capacity including for adults and pediatric patients.</t>
  </si>
  <si>
    <t xml:space="preserve">May include doubling, use of step-down areas (therefore may count stepdown and some monitored beds twice), and procedure areas. Must have dedicated cardiac monitors, appropriate medical gases, etc. Include capacity for NICU, PICU and Adult beds.
Do not include PACU space here (list under PACU-specific line) – include both PICU and adult ICU potential surge beds.
</t>
  </si>
  <si>
    <t>May approximate in large metro areas – skilled nursing facility only. Quantify in the event of emergency evacuations.</t>
  </si>
  <si>
    <t>Include operating (not licensed) adult and pediatric.</t>
  </si>
  <si>
    <t>May include activating closed areas or doubling patients in private rooms.</t>
  </si>
  <si>
    <t>Consider Level in the case of evacuating NICU to other NICU’s.</t>
  </si>
  <si>
    <t>Not at hospitals, may approximate in large metro areas. Do plans incorporate use of clinics in response and communication with clinics?</t>
  </si>
  <si>
    <t>Please note a report of inventory is not expected, but that facilities should agree on baseline stocks that should be maintained and identify resources/caches that could be used and/or purchase caches if reasonable. Consider an acceptable par level of 20% above daily use. Includes surgical masks and N-95 masks. Consider adding the number of PAPR kits (Butyl and Bio specific), spare Tyvek suits of various sizes, and Bio hoods.</t>
  </si>
  <si>
    <t>To be used for trauma, ICU overflow / boarding.</t>
  </si>
  <si>
    <t>PPE HAZMAT</t>
  </si>
  <si>
    <t xml:space="preserve">PPE ensembles for the decontamination team including respiratory protection. </t>
  </si>
  <si>
    <t>Intermediate care including cardiovascular drip medications, potentially BiPAP but not mechanical ventilation or pressor support.</t>
  </si>
  <si>
    <t>Must include cardiorespiratory monitoring capability including remote telemetry.</t>
  </si>
  <si>
    <t xml:space="preserve">Number of beds that could be made available via early discharge based on exercises or real-world events. </t>
  </si>
  <si>
    <t>Do not include anesthesia machines in OR. Include transport ventilators with high/low pressure and other alarms suitable for longer-duration simple ventilation situations. Quantify adult &amp; pediatric vents. Also ECMO.</t>
  </si>
  <si>
    <t>Some of the functions described below have significant overlap with the roles and responsibilities of other coalition partners. However, public health must provide oversight and coordination to ensure the functions are addressed. Coalitions must verify their assumptions are consistent with the expectations of other partners, and that planning is complete enough and/or exercised enough to assure success. These functions may vary between jurisdictions within a single healthcare coalition and these variations should be identified and discussed when generating ‘work’ scores. The variability between plans may itself require additional discussion and contingency planning to ensure conflict or misunderstandings do not result during a response.</t>
  </si>
  <si>
    <t>Defines populations in the community at risk of potential access/care based on emPOWER and other databases, demographic information, coordination with renal and other patient networks, liaison with cultural and advocacy groups and defining challenges and solutions for the needs of specific populations in relation to access to care, appropriate shelter accommodations, transport, and treatment needs.</t>
  </si>
  <si>
    <t>Including telephonic/telemedicine, screening/early treatment, and non-ambulatory care – EM and hospitals will have contributing responsibilities.</t>
  </si>
  <si>
    <t>Describes the continuity of operations (COOP) of public health response functions including backup for personnel, communication systems, and logistical support (assets).</t>
  </si>
  <si>
    <t>Describes the PH role and coordination efforts during an evacuation. (NOTE: this can be the same plan or coordinated with coalition evacuation plans for hospitals, long term care, etc.).</t>
  </si>
  <si>
    <t>Public Health Exercise Plan</t>
  </si>
  <si>
    <t>Public Health IS/IT System  Failure/ Compromise Plan</t>
  </si>
  <si>
    <t>Includes role of the facilities, medical examiner/coroner and roles and responsibilities of the local agencies.</t>
  </si>
  <si>
    <t>Public Health Mass Mortuary/Fatality Plan</t>
  </si>
  <si>
    <t>Public Health Medical Countermeasures Plan</t>
  </si>
  <si>
    <t>Include mass vaccination/prophylaxis (closed and open PODs), Chempack, and plans for receipt and distribution of other countermeasures from the SNS and other assets.</t>
  </si>
  <si>
    <t>Public Health Volunteer Management Plan</t>
  </si>
  <si>
    <t>Public Health Behavioral Health Plan</t>
  </si>
  <si>
    <t>Including identification of population at risk, community support, screening, access to services, treatment.</t>
  </si>
  <si>
    <t>Public Health Shelter Support Plan</t>
  </si>
  <si>
    <t>Provision of medical care / support in shelter environments.</t>
  </si>
  <si>
    <t>Physical assets that support Chempack, antidote, vaccination/prophylaxis operations and distribution of other countermeasures from SNS and state and local assets that may include databases and electronic systems as well as physical resources (signage, badging systems, coolers, etc.)</t>
  </si>
  <si>
    <r>
      <t xml:space="preserve">Though LTC facilities are not a ‘core’ coalition member, their partnership is critical to community response success particularly when infrastructure is damaged. Therefore, completion of this section is highly encouraged. Enagement with the long-term care (LTC)/ skilled nursing sector is critical to encourage resilience and realistic planning and avoid failure that would further strain emergency and inpatient resources. Facility-level plans are difficult to incorporate into an HCC-level analysis as there is significant variability between plans but common areas of deficiency should be identified for regional attention (examples might include evacuation planning and training). 
</t>
    </r>
    <r>
      <rPr>
        <b/>
        <sz val="11"/>
        <color theme="1"/>
        <rFont val="Calibri"/>
        <family val="2"/>
        <scheme val="minor"/>
      </rPr>
      <t>Individual health care entities are not permitted to use HPP funds to meet Centers for Medicare and Medicaid Services (CMS) conditions of participation, including CMS-3178-F Medicare and Medicaid Programs: Emergency Preparedness Requirements for Medicare and Medicaid Participating Providers and Suppliers;</t>
    </r>
    <r>
      <rPr>
        <sz val="11"/>
        <color theme="1"/>
        <rFont val="Calibri"/>
        <family val="2"/>
        <scheme val="minor"/>
      </rPr>
      <t xml:space="preserve"> however, HCCs are permitted to use HPP funding to provide technical assistance to their individual members to assist them with the development of plans, policies and procedures, and exercises that may enable individual health care entities to meet the CMS conditions of participation.  The primary goal of the funding is to improve the ability of the community to provide acute medical care to disaster survivors.  As a part of that effort, prepared and resilient LTC services are important to ensure facility resilience and reduce the likelihood of LTC facilities evacuating, which would further stress acute care services.
</t>
    </r>
  </si>
  <si>
    <t xml:space="preserve">LTC continuity of operations (COOP) plans should address HVAC, IT/EMR, utility, potable water, power, fuel, vendor / supply chain, food, communications, transportation, and other relevant issues. Facility plans should incorporate these issues with detailed mitigation/redundancy planning as well as IT/IS contingency plans, staffing plans, and structural / damage assessments. </t>
  </si>
  <si>
    <t>All-hazards response plan for the facility. Include appropriate incident management system (NIMS, modified HICS) and relevant training. This should include documentation of information sharing and coordination process with the healthcare coalition and its partners.</t>
  </si>
  <si>
    <t>Describes process and support for urgent/emergent evacuation of healthcare facility. Includes triggers for patient movement and evacuation, protocols and policies as well as records and belongings transfer (to and from LTC). The facility plan should integrate with coalition-level plans for evacuation coordination.</t>
  </si>
  <si>
    <t>Details response plans / process for an epidemic / pandemic affecting the facility, including any closed points of dispensing plans.</t>
  </si>
  <si>
    <t>Including between LTC facilities and with the coalition during preparedness and response activities.</t>
  </si>
  <si>
    <t>Facility plans should be coordinated with and supported by jurisdictional law enforcement. Facility plans must include access controls and policies (for example, media and family access), as well as policies and training for workplace violence and active shooter events.</t>
  </si>
  <si>
    <t>Details how staff and resources will be shared between facilities and policies/protocols.</t>
  </si>
  <si>
    <t>Details facility and regional approach to coordination of service and resource management and plans for on-site alternate care areas. This includes plans to determine what critical services/patient care activities can be sustained given the impact of the incident as well as triggers for changes to conventional practice.</t>
  </si>
  <si>
    <t>All-hazards response plan for the facility. Include appropriate incident management system and relevant training.</t>
  </si>
  <si>
    <t xml:space="preserve">Describes triggers, process, and support for urgent/emergent evacuation of healthcare facility. Includes protocols and policies as well as records and belongings transfer expectations/process. </t>
  </si>
  <si>
    <t>Details response plans / process for an epidemic / pandemic affecting the facility.</t>
  </si>
  <si>
    <t>Including with any parent organizations and with the coalition during preparedness and response activities.</t>
  </si>
  <si>
    <t>Outpatient Care Information Sharing Plan/ Communications Plan</t>
  </si>
  <si>
    <t>Facility plans may be supported by jurisdictional EM or law enforcement. Facility plans must include access controls and policies (for example, media and family access), as well as policies and training for violent patients, active shooter, suspected explosive devices, and civil unrest.</t>
  </si>
  <si>
    <t>Describe the facility role in common disasters including potential role supporting emergency care as well as communication and notification procedures.</t>
  </si>
  <si>
    <t>The thirty highest scoring plans and assets items are pre-populated into the following table. Based on the scores, these are gaps that the Coalition should consider closing. To assist in priority setting, this section allows inclusion of the time and cost required to address the gap. Though this is not a required step it may help the Coalition recognize areas with the greatest return on investment. 
These gaps should be discussed by subject matter experts / coalition planners / coalition leadership to determine which of these items will be the focus of coalition and member work. The scores are not the only variables that may be considered when assigning priority. The motivation to close certain gaps may be stronger based on partner priorities, available funds, recent or upcoming events, and other factors. Therefore, an inclusive prioritization process should be developed by the coalition. The discussion may take place at a workgroup meeting or with the Coalition general or steering committee members to assure broad input and agreement. For each priority agreed upon by the Coalition a lead individual / agency should be documented and initial estimates of commitments should be discussed. The final list of priorities should be brought to the broader Coalition membership for discussion and acceptance and can then be integrated into a Preparedness Plan / workplan and specific strategies and tactics developed.</t>
  </si>
  <si>
    <t>Chemical, Biological, Radiological, and Nuclear Response Enterprise</t>
  </si>
  <si>
    <t xml:space="preserve">The U.S. military domestic CBRN Response Enterprise includes National Guard units assigned to the National Guard’s Weapons of Mass Destruction Civil Support Teams (WMD-CSTs), CBRN Enhanced Response Force Packages (CERF-Ps), and Homeland Response Forces (HRFs). 
• The CERF-Ps are located in each of the 10 FEMA Regions. They are designed to deploy within 6 hours of notification using a phased deployment. They have the ability to integrate with first responder teams, augment, or operate independently. The CERFP is comprised of four elements staffed by personnel from already established National Guard units. Elements include: search and extraction, decontamination, medical, and command and control.
• The WMD CSTs are located in each state, US Territory, and Washington DC, with two each in California, Florida, and New York. They identify CBRN agents and substances, assess current and projected consequences, advise on response measures, and assist with requests for additional state support.
• When directed by proper authority and upon consent of the Governor(s), the HRF alerts and assembles within 6-12 hours; on order, deploys and conducts command and control; casualty assistance; search and extraction; decontamination; medical triage and stabilization, Fatality Search and Recovery to save lives and mitigate human suffering. On order, transitions operations to civil authorities and redeploys.
</t>
  </si>
  <si>
    <t>Dry Decontamination Kits</t>
  </si>
  <si>
    <t>Stepdown</t>
  </si>
  <si>
    <t xml:space="preserve"> Surge Beds</t>
  </si>
  <si>
    <t>Beds that can be used during a disaster event. This may involve making appropriate single rooms double, using observation, pre or post-anesthesia care areas, or opening closed units. The facility should only declare the number of beds it actually has on hand and could achieve within 24 hours, though the Coalition may wish to track potential additional beds that could be opened with leased/supplied beds and over a longer timeframe (e.g. some remodeling / temporary walls would be constructed, etc.).</t>
  </si>
  <si>
    <t>Public Health Family Assistance Center Plan</t>
  </si>
  <si>
    <t>ASPR TRACIE Healthcare Coalition Resource and Gap Analysis Tool</t>
  </si>
  <si>
    <t>Gap (Number or Y/N)</t>
  </si>
  <si>
    <t>Response Equipment and Supplies (e.g., PPE, Evacuation, Medications, ventilators, mass casualty and specialty equipment)</t>
  </si>
  <si>
    <t>EMS IS/IT System  Failure/ Compromise Plan</t>
  </si>
  <si>
    <t>Medical Countermeasures Administration/Distribution</t>
  </si>
  <si>
    <t>LTC Information Sharing Plan/ Communications Plan</t>
  </si>
  <si>
    <t>HCC Patient Tracking and Movement Plan</t>
  </si>
  <si>
    <r>
      <t xml:space="preserve">Though outpatient care facilities are not a ‘core’ coalition member, their partnership is critical to community response success particularly when infrastructure is damaged. Therefore, completion of this section is highly encouraged. Engagement with the outpatient care sector is critical to encourage resilience and realistic planning and avoid failure that would further strain emergency and inpatient resources. Facility-level plans are difficult to incorporate into an HCC-level analysis as there is significant variability between plans but common areas of deficiency should be identified for regional attention (examples might include evacuation planning and training, role in pandemic / epidemic). Note that some items/issues are specific to facilities and others are generic. 
</t>
    </r>
    <r>
      <rPr>
        <b/>
        <sz val="11"/>
        <color theme="1"/>
        <rFont val="Calibri"/>
        <family val="2"/>
        <scheme val="minor"/>
      </rPr>
      <t>Individual health care entities are not permitted to use HPP funds to meet Centers for Medicare and Medicaid Services (CMS) conditions of participation, including CMS-3178-F Medicare and Medicaid Programs: Emergency Preparedness Requirements for Medicare and Medicaid Participating Providers and Suppliers</t>
    </r>
    <r>
      <rPr>
        <sz val="11"/>
        <color theme="1"/>
        <rFont val="Calibri"/>
        <family val="2"/>
        <scheme val="minor"/>
      </rPr>
      <t xml:space="preserve">; however, HCCs are permitted to use HPP funding to provide technical assistance to their individual members to assist them with the development of plans, policies and procedures, and exercises that may enable individual health care entities to meet the CMS conditions of participation.   The primary goal of the funding is to improve the ability of the community to provide acute medical care to disaster survivors, but prepared and resilient outpatient services are important to prevent additional patient surge on acute care services, and to assist with rapid decompression of acute care facilities in the wake of a disaster. 
</t>
    </r>
  </si>
  <si>
    <r>
      <t xml:space="preserve">Hospitals may wish to use the more comprehensive TRACIE Resource Vulnerability Analysis (RVA) tool in combination with the Coalition aggregator and integrate these priorities into a more comprehensive annual update/assessment. 
An important, and often neglected, part of the planning process involves agreeing on reasonable thresholds for hospital preparedness. All hospitals in the coalition should agree on baseline requirements for communications, HAZMAT/decontamination, mass casualty, pharmacy, incident management, N95 masks, and other resources. These may be adjusted for different event types based on the community HVA/THIRA as well as the size of the hospital and the role of the hospital in the community (e.g. a Level 1 trauma center has different supply needs from a small community hospital). Medication, surgical supply, and other stocks are contingent on planning for a spectrum of what could occur in the community. Developing assumptions for weather related natural disasters (e.g. tornado), active threat (shooting/blast), epidemic/bioterrorism (e.g. moderate pandemic), burn, pediatric, and HAZMAT events (chemical and radiologic) may be very helpful in setting preparedness targets for the community and avoiding situations in which some hospitals are inadequately prepared. 
</t>
    </r>
    <r>
      <rPr>
        <b/>
        <sz val="11"/>
        <rFont val="Calibri"/>
        <family val="2"/>
        <scheme val="minor"/>
      </rPr>
      <t>Plan Elements:</t>
    </r>
    <r>
      <rPr>
        <sz val="11"/>
        <rFont val="Calibri"/>
        <family val="2"/>
        <scheme val="minor"/>
      </rPr>
      <t xml:space="preserve"> All plans may not be applicable to all jurisdictions. Some jurisdictions may have additional plans based on area hazards (nuclear detonation response plans, nuclear power plant plans, hurricane response plans, etc.) and some may integrate multiple elements (pediatric, burn, etc.) into a single mass casualty plan. Many of the ‘plans’ listed may be annexes to an Emergency Operations Plan. As long as the specifics of the existing plans are adequate to address the function, this is completely appropriate. Each facility must have an Emergency Operations Plan including the elements below and conduct appropriate training. Each facility is assumed to use a NIMS-compliant ICS systems (e.g. HICS). 
It is  difficult to categorize multiple facility plans into an HCC-level analysis due to significant variability between plans </t>
    </r>
    <r>
      <rPr>
        <sz val="11"/>
        <color rgb="FFFF0000"/>
        <rFont val="Calibri"/>
        <family val="2"/>
        <scheme val="minor"/>
      </rPr>
      <t>-</t>
    </r>
    <r>
      <rPr>
        <sz val="11"/>
        <rFont val="Calibri"/>
        <family val="2"/>
        <scheme val="minor"/>
      </rPr>
      <t xml:space="preserve"> but common areas of deficiency should be identified for regional attention (examples might include HAZMAT/decontamination training, infectious disease response training, burn training, COOP planning) by the hospitals participating in the analysis.
</t>
    </r>
  </si>
  <si>
    <t>Yes</t>
  </si>
  <si>
    <t>No</t>
  </si>
  <si>
    <t>Yes/No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</si>
</sst>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b/>
      <sz val="11"/>
      <color theme="1"/>
      <name val="Calibri"/>
      <family val="2"/>
      <scheme val="minor"/>
    </font>
    <font>
      <b/>
      <sz val="16"/>
      <color theme="0"/>
      <name val="Calibri"/>
      <family val="2"/>
      <scheme val="minor"/>
    </font>
    <font>
      <sz val="8"/>
      <color theme="1"/>
      <name val="Calibri"/>
      <family val="2"/>
      <scheme val="minor"/>
    </font>
    <font>
      <sz val="9"/>
      <color indexed="81"/>
      <name val="Tahoma"/>
      <family val="2"/>
    </font>
    <font>
      <b/>
      <sz val="9"/>
      <color indexed="81"/>
      <name val="Tahoma"/>
      <family val="2"/>
    </font>
    <font>
      <sz val="11"/>
      <name val="Calibri"/>
      <family val="2"/>
      <scheme val="minor"/>
    </font>
    <font>
      <b/>
      <sz val="22"/>
      <color theme="0"/>
      <name val="Calibri"/>
      <family val="2"/>
      <scheme val="minor"/>
    </font>
    <font>
      <sz val="10"/>
      <color theme="1"/>
      <name val="Calibri"/>
      <family val="2"/>
      <scheme val="minor"/>
    </font>
    <font>
      <b/>
      <sz val="10"/>
      <color theme="1"/>
      <name val="Calibri"/>
      <family val="2"/>
      <scheme val="minor"/>
    </font>
    <font>
      <sz val="24"/>
      <color theme="1"/>
      <name val="Calibri"/>
      <family val="2"/>
      <scheme val="minor"/>
    </font>
    <font>
      <b/>
      <sz val="11"/>
      <color theme="0"/>
      <name val="Calibri"/>
      <family val="2"/>
      <scheme val="minor"/>
    </font>
    <font>
      <b/>
      <sz val="12"/>
      <color theme="0"/>
      <name val="Calibri"/>
      <family val="2"/>
      <scheme val="minor"/>
    </font>
    <font>
      <sz val="8"/>
      <color rgb="FF242729"/>
      <name val="Consolas"/>
      <family val="3"/>
    </font>
    <font>
      <sz val="9"/>
      <color theme="1"/>
      <name val="Calibri"/>
      <family val="2"/>
      <scheme val="minor"/>
    </font>
    <font>
      <sz val="11"/>
      <color rgb="FF000000"/>
      <name val="Calibri"/>
      <family val="2"/>
    </font>
    <font>
      <u/>
      <sz val="11"/>
      <color theme="10"/>
      <name val="Calibri"/>
      <family val="2"/>
      <scheme val="minor"/>
    </font>
    <font>
      <sz val="11"/>
      <color rgb="FFFF0000"/>
      <name val="Calibri (Body)"/>
    </font>
    <font>
      <sz val="11"/>
      <color rgb="FFFF0000"/>
      <name val="Calibri"/>
      <family val="2"/>
      <scheme val="minor"/>
    </font>
    <font>
      <b/>
      <sz val="11"/>
      <name val="Calibri"/>
      <family val="2"/>
      <scheme val="minor"/>
    </font>
    <font>
      <sz val="11"/>
      <color theme="1"/>
      <name val="Calibri"/>
      <family val="2"/>
    </font>
    <font>
      <sz val="11"/>
      <color theme="1"/>
      <name val="Calibri"/>
      <family val="2"/>
      <scheme val="minor"/>
    </font>
  </fonts>
  <fills count="11">
    <fill>
      <patternFill patternType="none"/>
    </fill>
    <fill>
      <patternFill patternType="gray125"/>
    </fill>
    <fill>
      <patternFill patternType="solid">
        <fgColor theme="2"/>
        <bgColor indexed="64"/>
      </patternFill>
    </fill>
    <fill>
      <patternFill patternType="solid">
        <fgColor theme="3" tint="-0.249977111117893"/>
        <bgColor indexed="64"/>
      </patternFill>
    </fill>
    <fill>
      <patternFill patternType="solid">
        <fgColor theme="0" tint="-0.14999847407452621"/>
        <bgColor theme="0" tint="-0.14999847407452621"/>
      </patternFill>
    </fill>
    <fill>
      <patternFill patternType="solid">
        <fgColor theme="3" tint="0.39997558519241921"/>
        <bgColor indexed="64"/>
      </patternFill>
    </fill>
    <fill>
      <patternFill patternType="solid">
        <fgColor theme="4"/>
        <bgColor theme="4"/>
      </patternFill>
    </fill>
    <fill>
      <patternFill patternType="solid">
        <fgColor theme="1"/>
        <bgColor indexed="64"/>
      </patternFill>
    </fill>
    <fill>
      <patternFill patternType="solid">
        <fgColor theme="0"/>
        <bgColor indexed="64"/>
      </patternFill>
    </fill>
    <fill>
      <patternFill patternType="solid">
        <fgColor rgb="FF002060"/>
        <bgColor indexed="64"/>
      </patternFill>
    </fill>
    <fill>
      <patternFill patternType="solid">
        <fgColor theme="0" tint="-0.14999847407452621"/>
        <bgColor indexed="64"/>
      </patternFill>
    </fill>
  </fills>
  <borders count="48">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style="medium">
        <color theme="0" tint="-0.499984740745262"/>
      </left>
      <right/>
      <top style="medium">
        <color theme="0" tint="-0.499984740745262"/>
      </top>
      <bottom style="thin">
        <color theme="0" tint="-0.499984740745262"/>
      </bottom>
      <diagonal/>
    </border>
    <border>
      <left/>
      <right/>
      <top style="medium">
        <color theme="0" tint="-0.499984740745262"/>
      </top>
      <bottom style="thin">
        <color theme="0" tint="-0.499984740745262"/>
      </bottom>
      <diagonal/>
    </border>
    <border>
      <left/>
      <right style="medium">
        <color theme="0" tint="-0.499984740745262"/>
      </right>
      <top style="medium">
        <color theme="0" tint="-0.499984740745262"/>
      </top>
      <bottom style="thin">
        <color theme="0" tint="-0.499984740745262"/>
      </bottom>
      <diagonal/>
    </border>
    <border>
      <left/>
      <right/>
      <top style="medium">
        <color theme="0" tint="-0.499984740745262"/>
      </top>
      <bottom/>
      <diagonal/>
    </border>
    <border>
      <left style="thin">
        <color theme="0" tint="-0.499984740745262"/>
      </left>
      <right style="thin">
        <color theme="0" tint="-0.499984740745262"/>
      </right>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medium">
        <color theme="0" tint="-0.499984740745262"/>
      </left>
      <right/>
      <top style="medium">
        <color theme="0" tint="-0.499984740745262"/>
      </top>
      <bottom/>
      <diagonal/>
    </border>
    <border>
      <left style="medium">
        <color theme="0" tint="-0.499984740745262"/>
      </left>
      <right/>
      <top/>
      <bottom/>
      <diagonal/>
    </border>
    <border>
      <left style="thin">
        <color theme="0" tint="-0.499984740745262"/>
      </left>
      <right/>
      <top/>
      <bottom/>
      <diagonal/>
    </border>
    <border>
      <left/>
      <right style="thin">
        <color theme="0" tint="-0.499984740745262"/>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theme="0" tint="-0.499984740745262"/>
      </right>
      <top style="thin">
        <color theme="0" tint="-0.499984740745262"/>
      </top>
      <bottom/>
      <diagonal/>
    </border>
    <border>
      <left/>
      <right style="thin">
        <color theme="0" tint="-0.499984740745262"/>
      </right>
      <top/>
      <bottom style="thin">
        <color theme="0" tint="-0.499984740745262"/>
      </bottom>
      <diagonal/>
    </border>
    <border>
      <left style="thin">
        <color auto="1"/>
      </left>
      <right style="thin">
        <color auto="1"/>
      </right>
      <top style="thin">
        <color auto="1"/>
      </top>
      <bottom style="thin">
        <color auto="1"/>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auto="1"/>
      </left>
      <right/>
      <top/>
      <bottom/>
      <diagonal/>
    </border>
    <border>
      <left/>
      <right/>
      <top style="thin">
        <color theme="0" tint="-0.499984740745262"/>
      </top>
      <bottom style="thin">
        <color theme="0" tint="-0.499984740745262"/>
      </bottom>
      <diagonal/>
    </border>
    <border>
      <left style="thin">
        <color rgb="FF808080"/>
      </left>
      <right style="thin">
        <color theme="0" tint="-0.499984740745262"/>
      </right>
      <top style="thin">
        <color theme="0" tint="-0.499984740745262"/>
      </top>
      <bottom style="thin">
        <color rgb="FF808080"/>
      </bottom>
      <diagonal/>
    </border>
    <border>
      <left style="thin">
        <color rgb="FF808080"/>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rgb="FF808080"/>
      </bottom>
      <diagonal/>
    </border>
    <border>
      <left style="thin">
        <color rgb="FF808080"/>
      </left>
      <right style="thin">
        <color theme="0" tint="-0.499984740745262"/>
      </right>
      <top style="thin">
        <color theme="0" tint="-0.499984740745262"/>
      </top>
      <bottom/>
      <diagonal/>
    </border>
    <border>
      <left style="thin">
        <color rgb="FF808080"/>
      </left>
      <right style="thin">
        <color theme="0" tint="-0.499984740745262"/>
      </right>
      <top/>
      <bottom style="thin">
        <color theme="0" tint="-0.499984740745262"/>
      </bottom>
      <diagonal/>
    </border>
    <border>
      <left style="thin">
        <color auto="1"/>
      </left>
      <right style="thin">
        <color auto="1"/>
      </right>
      <top style="thin">
        <color auto="1"/>
      </top>
      <bottom style="thin">
        <color auto="1"/>
      </bottom>
      <diagonal/>
    </border>
    <border>
      <left style="thin">
        <color theme="1" tint="0.499984740745262"/>
      </left>
      <right/>
      <top/>
      <bottom/>
      <diagonal/>
    </border>
    <border>
      <left style="thin">
        <color theme="1" tint="0.499984740745262"/>
      </left>
      <right style="thin">
        <color auto="1"/>
      </right>
      <top style="thin">
        <color theme="0" tint="-0.499984740745262"/>
      </top>
      <bottom style="thin">
        <color theme="1" tint="0.499984740745262"/>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medium">
        <color indexed="64"/>
      </bottom>
      <diagonal/>
    </border>
    <border>
      <left style="thin">
        <color theme="0" tint="-0.499984740745262"/>
      </left>
      <right style="thin">
        <color theme="0" tint="-0.499984740745262"/>
      </right>
      <top/>
      <bottom style="thin">
        <color rgb="FF808080"/>
      </bottom>
      <diagonal/>
    </border>
    <border>
      <left style="thin">
        <color auto="1"/>
      </left>
      <right style="thin">
        <color auto="1"/>
      </right>
      <top style="thin">
        <color auto="1"/>
      </top>
      <bottom/>
      <diagonal/>
    </border>
    <border>
      <left/>
      <right style="medium">
        <color theme="0" tint="-0.499984740745262"/>
      </right>
      <top style="medium">
        <color theme="0" tint="-0.499984740745262"/>
      </top>
      <bottom/>
      <diagonal/>
    </border>
    <border>
      <left style="thin">
        <color theme="0" tint="-0.499984740745262"/>
      </left>
      <right style="medium">
        <color theme="0" tint="-0.499984740745262"/>
      </right>
      <top style="medium">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right/>
      <top style="thin">
        <color auto="1"/>
      </top>
      <bottom/>
      <diagonal/>
    </border>
  </borders>
  <cellStyleXfs count="2">
    <xf numFmtId="0" fontId="0" fillId="0" borderId="0"/>
    <xf numFmtId="0" fontId="16" fillId="0" borderId="0" applyNumberFormat="0" applyFill="0" applyBorder="0" applyAlignment="0" applyProtection="0"/>
  </cellStyleXfs>
  <cellXfs count="279">
    <xf numFmtId="0" fontId="0" fillId="0" borderId="0" xfId="0"/>
    <xf numFmtId="0" fontId="0" fillId="0" borderId="0" xfId="0" applyFill="1"/>
    <xf numFmtId="0" fontId="6" fillId="0" borderId="0" xfId="0" applyFont="1" applyAlignment="1">
      <alignment horizontal="left"/>
    </xf>
    <xf numFmtId="0" fontId="0" fillId="0" borderId="0" xfId="0" applyProtection="1">
      <protection locked="0"/>
    </xf>
    <xf numFmtId="0" fontId="0" fillId="0" borderId="0" xfId="0" applyAlignment="1" applyProtection="1">
      <alignment vertical="center"/>
      <protection locked="0"/>
    </xf>
    <xf numFmtId="0" fontId="0" fillId="0" borderId="0" xfId="0" applyFill="1" applyProtection="1">
      <protection locked="0"/>
    </xf>
    <xf numFmtId="0" fontId="0" fillId="0" borderId="17" xfId="0" applyBorder="1"/>
    <xf numFmtId="0" fontId="1" fillId="2" borderId="1" xfId="0" applyFont="1" applyFill="1" applyBorder="1" applyAlignment="1" applyProtection="1">
      <alignment horizontal="center" vertical="center"/>
    </xf>
    <xf numFmtId="0" fontId="1" fillId="0" borderId="0" xfId="0" applyFont="1"/>
    <xf numFmtId="0" fontId="8" fillId="0" borderId="1" xfId="0" applyFont="1" applyBorder="1" applyAlignment="1" applyProtection="1">
      <alignment horizontal="center" vertical="center"/>
      <protection locked="0"/>
    </xf>
    <xf numFmtId="0" fontId="2" fillId="3" borderId="0" xfId="0" applyFont="1" applyFill="1" applyBorder="1" applyAlignment="1" applyProtection="1">
      <alignment vertical="center" wrapText="1"/>
    </xf>
    <xf numFmtId="0" fontId="11" fillId="6" borderId="19" xfId="0" applyFont="1" applyFill="1" applyBorder="1"/>
    <xf numFmtId="0" fontId="11" fillId="6" borderId="11" xfId="0" applyFont="1" applyFill="1" applyBorder="1"/>
    <xf numFmtId="0" fontId="12" fillId="5" borderId="20" xfId="0" applyFont="1" applyFill="1" applyBorder="1" applyAlignment="1" applyProtection="1">
      <alignment horizontal="center" vertical="center"/>
    </xf>
    <xf numFmtId="0" fontId="8" fillId="0" borderId="1" xfId="0" applyFont="1" applyBorder="1" applyAlignment="1" applyProtection="1">
      <alignment horizontal="center" vertical="center"/>
    </xf>
    <xf numFmtId="0" fontId="13" fillId="0" borderId="0" xfId="0" applyFont="1" applyAlignment="1">
      <alignment horizontal="left" vertical="center"/>
    </xf>
    <xf numFmtId="0" fontId="0" fillId="7" borderId="0" xfId="0" applyFill="1"/>
    <xf numFmtId="0" fontId="8" fillId="0" borderId="0" xfId="0" applyFont="1" applyAlignment="1">
      <alignment horizontal="center" vertical="center"/>
    </xf>
    <xf numFmtId="2" fontId="0" fillId="0" borderId="0" xfId="0" applyNumberFormat="1"/>
    <xf numFmtId="0" fontId="8" fillId="7" borderId="0" xfId="0" applyFont="1" applyFill="1" applyAlignment="1">
      <alignment horizontal="center" vertical="center"/>
    </xf>
    <xf numFmtId="0" fontId="8" fillId="0" borderId="12" xfId="0" applyNumberFormat="1" applyFont="1" applyBorder="1" applyAlignment="1" applyProtection="1">
      <alignment horizontal="left" vertical="center" wrapText="1"/>
    </xf>
    <xf numFmtId="0" fontId="14" fillId="0" borderId="1" xfId="0" applyFont="1" applyBorder="1" applyAlignment="1" applyProtection="1">
      <alignment horizontal="left" vertical="center" wrapText="1"/>
    </xf>
    <xf numFmtId="2" fontId="8" fillId="0" borderId="0" xfId="0" applyNumberFormat="1" applyFont="1" applyAlignment="1">
      <alignment horizontal="center" vertical="center"/>
    </xf>
    <xf numFmtId="0" fontId="1" fillId="2" borderId="13" xfId="0" applyFont="1" applyFill="1" applyBorder="1" applyAlignment="1">
      <alignment horizontal="center" vertical="center" wrapText="1"/>
    </xf>
    <xf numFmtId="1"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8" borderId="13" xfId="0" applyFont="1" applyFill="1" applyBorder="1" applyAlignment="1">
      <alignment horizontal="center" vertical="center" wrapText="1"/>
    </xf>
    <xf numFmtId="0" fontId="0" fillId="8" borderId="10" xfId="0" applyFill="1" applyBorder="1" applyAlignment="1">
      <alignment horizontal="left" vertical="center" wrapText="1"/>
    </xf>
    <xf numFmtId="0" fontId="0" fillId="0" borderId="0" xfId="0" applyAlignment="1"/>
    <xf numFmtId="0" fontId="8" fillId="0" borderId="1" xfId="0" applyFont="1" applyBorder="1" applyAlignment="1" applyProtection="1">
      <alignment horizontal="left" vertical="center" wrapText="1"/>
    </xf>
    <xf numFmtId="0" fontId="0" fillId="0" borderId="0" xfId="0" applyProtection="1"/>
    <xf numFmtId="0" fontId="0" fillId="0" borderId="0" xfId="0" applyAlignment="1" applyProtection="1">
      <alignment vertical="center"/>
    </xf>
    <xf numFmtId="0" fontId="0" fillId="0" borderId="0" xfId="0" applyFill="1" applyProtection="1"/>
    <xf numFmtId="0" fontId="3" fillId="0" borderId="0" xfId="0" applyFont="1" applyProtection="1"/>
    <xf numFmtId="0" fontId="0" fillId="0" borderId="19" xfId="0" applyBorder="1" applyProtection="1"/>
    <xf numFmtId="0" fontId="0" fillId="0" borderId="11" xfId="0" applyBorder="1" applyProtection="1"/>
    <xf numFmtId="0" fontId="0" fillId="0" borderId="3" xfId="0" applyBorder="1" applyProtection="1"/>
    <xf numFmtId="0" fontId="0" fillId="0" borderId="0" xfId="0" applyBorder="1" applyAlignment="1" applyProtection="1"/>
    <xf numFmtId="0" fontId="10" fillId="0" borderId="20" xfId="0" applyFont="1" applyBorder="1" applyAlignment="1" applyProtection="1">
      <alignment horizontal="center" vertical="center"/>
    </xf>
    <xf numFmtId="0" fontId="0" fillId="0" borderId="0" xfId="0" applyAlignment="1" applyProtection="1">
      <alignment horizontal="left"/>
    </xf>
    <xf numFmtId="0" fontId="0" fillId="0" borderId="0" xfId="0" applyAlignment="1" applyProtection="1">
      <alignment horizontal="center" vertical="center"/>
    </xf>
    <xf numFmtId="0" fontId="8" fillId="0" borderId="0" xfId="0" applyFont="1" applyBorder="1" applyAlignment="1" applyProtection="1">
      <alignment horizontal="left" vertical="center" wrapText="1"/>
    </xf>
    <xf numFmtId="0" fontId="11" fillId="6" borderId="11" xfId="0" applyFont="1" applyFill="1" applyBorder="1" applyProtection="1"/>
    <xf numFmtId="0" fontId="8" fillId="0" borderId="0" xfId="0" applyFont="1" applyAlignment="1" applyProtection="1">
      <alignment horizontal="center" vertical="center"/>
    </xf>
    <xf numFmtId="2" fontId="8" fillId="0" borderId="1" xfId="0" applyNumberFormat="1" applyFont="1" applyBorder="1" applyAlignment="1" applyProtection="1">
      <alignment horizontal="center" vertical="center"/>
    </xf>
    <xf numFmtId="0" fontId="9" fillId="4" borderId="21" xfId="0" applyFont="1" applyFill="1" applyBorder="1" applyAlignment="1" applyProtection="1">
      <alignment horizontal="left" vertical="center"/>
    </xf>
    <xf numFmtId="0" fontId="8" fillId="4" borderId="21" xfId="0" applyFont="1" applyFill="1" applyBorder="1" applyAlignment="1" applyProtection="1">
      <alignment horizontal="left" vertical="center" wrapText="1"/>
    </xf>
    <xf numFmtId="0" fontId="9" fillId="0" borderId="21" xfId="0" applyFont="1" applyFill="1" applyBorder="1" applyAlignment="1" applyProtection="1">
      <alignment horizontal="left" vertical="center"/>
    </xf>
    <xf numFmtId="0" fontId="8" fillId="0" borderId="21" xfId="0" applyFont="1" applyFill="1" applyBorder="1" applyAlignment="1" applyProtection="1">
      <alignment horizontal="left" vertical="center" wrapText="1"/>
    </xf>
    <xf numFmtId="0" fontId="8" fillId="0" borderId="0" xfId="0" applyFont="1" applyAlignment="1" applyProtection="1">
      <alignment horizontal="left" vertical="center" indent="5"/>
    </xf>
    <xf numFmtId="0" fontId="8" fillId="0" borderId="0" xfId="0" applyFont="1" applyProtection="1"/>
    <xf numFmtId="0" fontId="8" fillId="4" borderId="21" xfId="0" applyFont="1" applyFill="1" applyBorder="1" applyAlignment="1" applyProtection="1">
      <alignment horizontal="left" vertical="center"/>
    </xf>
    <xf numFmtId="0" fontId="8" fillId="0" borderId="21" xfId="0" applyFont="1" applyFill="1" applyBorder="1" applyAlignment="1" applyProtection="1">
      <alignment horizontal="left" vertical="center"/>
    </xf>
    <xf numFmtId="0" fontId="11" fillId="6" borderId="3" xfId="0" applyFont="1" applyFill="1" applyBorder="1"/>
    <xf numFmtId="1" fontId="8" fillId="0" borderId="1" xfId="0" applyNumberFormat="1" applyFont="1" applyBorder="1" applyAlignment="1" applyProtection="1">
      <alignment horizontal="center" vertical="center" wrapText="1"/>
    </xf>
    <xf numFmtId="2" fontId="8" fillId="0" borderId="1" xfId="0" applyNumberFormat="1" applyFont="1" applyBorder="1" applyAlignment="1" applyProtection="1">
      <alignment horizontal="center" vertical="center" wrapText="1"/>
    </xf>
    <xf numFmtId="0" fontId="8" fillId="0" borderId="2"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7" fillId="3" borderId="13" xfId="0" applyFont="1" applyFill="1" applyBorder="1" applyAlignment="1" applyProtection="1">
      <alignment horizontal="left" vertical="center"/>
    </xf>
    <xf numFmtId="0" fontId="7" fillId="3" borderId="10" xfId="0" applyFont="1" applyFill="1" applyBorder="1" applyAlignment="1" applyProtection="1">
      <alignment horizontal="left" vertical="center"/>
    </xf>
    <xf numFmtId="0" fontId="0" fillId="0" borderId="16" xfId="0" applyBorder="1" applyProtection="1"/>
    <xf numFmtId="0" fontId="0" fillId="0" borderId="22" xfId="0" applyBorder="1" applyProtection="1"/>
    <xf numFmtId="0" fontId="2" fillId="0" borderId="0" xfId="0" applyFont="1" applyFill="1" applyBorder="1" applyAlignment="1" applyProtection="1">
      <alignment vertical="center" wrapText="1"/>
    </xf>
    <xf numFmtId="0" fontId="0" fillId="0" borderId="0" xfId="0" applyAlignment="1" applyProtection="1">
      <protection locked="0"/>
    </xf>
    <xf numFmtId="0" fontId="7" fillId="3" borderId="13" xfId="0" applyFont="1" applyFill="1" applyBorder="1" applyAlignment="1" applyProtection="1">
      <alignment vertical="center"/>
    </xf>
    <xf numFmtId="0" fontId="7" fillId="3" borderId="10" xfId="0" applyFont="1" applyFill="1" applyBorder="1" applyAlignment="1" applyProtection="1">
      <alignment vertical="center"/>
    </xf>
    <xf numFmtId="0" fontId="2" fillId="3" borderId="0" xfId="0" applyFont="1" applyFill="1" applyBorder="1" applyAlignment="1" applyProtection="1">
      <alignment vertical="center"/>
    </xf>
    <xf numFmtId="0" fontId="7" fillId="3" borderId="0" xfId="0" applyFont="1" applyFill="1" applyBorder="1" applyAlignment="1" applyProtection="1">
      <alignment vertical="center"/>
    </xf>
    <xf numFmtId="0" fontId="7" fillId="3" borderId="7" xfId="0" applyFont="1" applyFill="1" applyBorder="1" applyAlignment="1" applyProtection="1">
      <alignment vertical="center"/>
    </xf>
    <xf numFmtId="0" fontId="7" fillId="3" borderId="8" xfId="0" applyFont="1" applyFill="1" applyBorder="1" applyAlignment="1" applyProtection="1">
      <alignment vertical="center"/>
    </xf>
    <xf numFmtId="0" fontId="0" fillId="0" borderId="0" xfId="0" applyFill="1" applyBorder="1" applyProtection="1"/>
    <xf numFmtId="0" fontId="12"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0" fontId="11" fillId="6" borderId="19" xfId="0" applyFont="1" applyFill="1" applyBorder="1" applyProtection="1"/>
    <xf numFmtId="0" fontId="7" fillId="3" borderId="0" xfId="0" applyFont="1" applyFill="1" applyBorder="1" applyAlignment="1" applyProtection="1">
      <alignment horizontal="left" vertical="center"/>
    </xf>
    <xf numFmtId="0" fontId="2" fillId="3" borderId="0" xfId="0" applyFont="1" applyFill="1" applyBorder="1" applyAlignment="1" applyProtection="1">
      <alignment horizontal="left" vertical="center"/>
    </xf>
    <xf numFmtId="0" fontId="2" fillId="0" borderId="0" xfId="0" applyFont="1" applyFill="1" applyBorder="1" applyAlignment="1" applyProtection="1">
      <alignment horizontal="center"/>
    </xf>
    <xf numFmtId="0" fontId="0" fillId="0" borderId="0" xfId="0" applyAlignment="1" applyProtection="1"/>
    <xf numFmtId="0" fontId="0" fillId="0" borderId="15" xfId="0" applyBorder="1" applyProtection="1"/>
    <xf numFmtId="0" fontId="2" fillId="3" borderId="0" xfId="0" applyFont="1" applyFill="1" applyBorder="1" applyAlignment="1" applyProtection="1">
      <alignment vertical="center" wrapText="1"/>
      <protection locked="0"/>
    </xf>
    <xf numFmtId="0" fontId="0" fillId="0" borderId="16" xfId="0" applyBorder="1" applyProtection="1">
      <protection locked="0"/>
    </xf>
    <xf numFmtId="0" fontId="0" fillId="0" borderId="22" xfId="0" applyBorder="1" applyProtection="1">
      <protection locked="0"/>
    </xf>
    <xf numFmtId="0" fontId="17" fillId="0" borderId="0" xfId="0" applyFont="1" applyProtection="1"/>
    <xf numFmtId="0" fontId="0" fillId="0" borderId="12" xfId="0" applyFont="1" applyBorder="1" applyAlignment="1" applyProtection="1">
      <alignment horizontal="left" vertical="center"/>
    </xf>
    <xf numFmtId="0" fontId="0" fillId="0" borderId="1" xfId="0" applyFont="1" applyBorder="1" applyAlignment="1" applyProtection="1">
      <alignment horizontal="left" vertical="center" wrapText="1"/>
    </xf>
    <xf numFmtId="0" fontId="0" fillId="0" borderId="1" xfId="0" applyFont="1" applyBorder="1" applyAlignment="1" applyProtection="1">
      <alignment horizontal="center" vertical="center"/>
      <protection locked="0"/>
    </xf>
    <xf numFmtId="0" fontId="0" fillId="0" borderId="11" xfId="0" applyFont="1" applyBorder="1" applyAlignment="1" applyProtection="1">
      <alignment horizontal="center" vertical="center"/>
    </xf>
    <xf numFmtId="0" fontId="0" fillId="0" borderId="1" xfId="0" applyNumberFormat="1" applyFont="1" applyBorder="1" applyAlignment="1" applyProtection="1">
      <alignment horizontal="center" vertical="center"/>
      <protection locked="0"/>
    </xf>
    <xf numFmtId="0" fontId="0" fillId="0" borderId="1" xfId="0" applyFont="1" applyBorder="1" applyAlignment="1" applyProtection="1">
      <alignment horizontal="left" vertical="center" wrapText="1"/>
      <protection locked="0"/>
    </xf>
    <xf numFmtId="0" fontId="0" fillId="0" borderId="12" xfId="0" applyFont="1" applyBorder="1" applyAlignment="1" applyProtection="1">
      <alignment horizontal="left" vertical="center" wrapText="1"/>
    </xf>
    <xf numFmtId="0" fontId="0" fillId="0" borderId="18" xfId="0" applyFont="1" applyBorder="1" applyAlignment="1" applyProtection="1">
      <alignment horizontal="left" vertical="center"/>
    </xf>
    <xf numFmtId="0" fontId="0" fillId="0" borderId="21" xfId="0" applyFont="1" applyBorder="1" applyAlignment="1" applyProtection="1">
      <alignment horizontal="left" vertical="center" wrapText="1"/>
    </xf>
    <xf numFmtId="0" fontId="0" fillId="0" borderId="21" xfId="0" applyFont="1" applyBorder="1" applyAlignment="1" applyProtection="1">
      <alignment horizontal="center" vertical="center"/>
      <protection locked="0"/>
    </xf>
    <xf numFmtId="0" fontId="0" fillId="0" borderId="21" xfId="0" applyNumberFormat="1" applyFont="1" applyBorder="1" applyAlignment="1" applyProtection="1">
      <alignment horizontal="center" vertical="center"/>
      <protection locked="0"/>
    </xf>
    <xf numFmtId="0" fontId="0" fillId="0" borderId="21" xfId="0" applyFont="1" applyBorder="1" applyAlignment="1" applyProtection="1">
      <alignment horizontal="left" vertical="center" wrapText="1"/>
      <protection locked="0"/>
    </xf>
    <xf numFmtId="0" fontId="0" fillId="0" borderId="1" xfId="0" applyNumberFormat="1" applyFont="1" applyBorder="1" applyAlignment="1" applyProtection="1">
      <alignment horizontal="center" vertical="center"/>
    </xf>
    <xf numFmtId="0" fontId="0" fillId="0" borderId="18" xfId="0" applyFont="1" applyBorder="1" applyAlignment="1" applyProtection="1">
      <alignment horizontal="left" vertical="center" wrapText="1"/>
    </xf>
    <xf numFmtId="0" fontId="6" fillId="0" borderId="21" xfId="0" applyFont="1" applyBorder="1" applyAlignment="1" applyProtection="1">
      <alignment horizontal="left" vertical="center" wrapText="1"/>
    </xf>
    <xf numFmtId="0" fontId="0" fillId="0" borderId="1" xfId="0" applyFont="1" applyBorder="1" applyAlignment="1" applyProtection="1">
      <alignment horizontal="center" vertical="center"/>
    </xf>
    <xf numFmtId="0" fontId="0" fillId="0" borderId="2" xfId="0" applyFont="1" applyBorder="1" applyAlignment="1" applyProtection="1">
      <alignment horizontal="left" vertical="center"/>
      <protection locked="0"/>
    </xf>
    <xf numFmtId="0" fontId="0" fillId="0" borderId="5" xfId="0" applyFont="1" applyBorder="1" applyAlignment="1" applyProtection="1">
      <alignment horizontal="left" vertical="center"/>
      <protection locked="0"/>
    </xf>
    <xf numFmtId="0" fontId="18" fillId="0" borderId="1" xfId="0" applyFont="1" applyBorder="1" applyAlignment="1" applyProtection="1">
      <alignment horizontal="center" vertical="center"/>
      <protection locked="0"/>
    </xf>
    <xf numFmtId="0" fontId="6" fillId="0" borderId="1" xfId="0" applyFont="1" applyBorder="1" applyAlignment="1" applyProtection="1">
      <alignment horizontal="left" vertical="center" wrapText="1"/>
    </xf>
    <xf numFmtId="0" fontId="0" fillId="0" borderId="1" xfId="0" applyFont="1" applyBorder="1" applyAlignment="1" applyProtection="1">
      <alignment horizontal="left" vertical="center"/>
      <protection locked="0"/>
    </xf>
    <xf numFmtId="0" fontId="0" fillId="0" borderId="16" xfId="0" applyFont="1" applyBorder="1" applyAlignment="1" applyProtection="1">
      <alignment horizontal="left" vertical="center" wrapText="1"/>
    </xf>
    <xf numFmtId="0" fontId="6" fillId="0" borderId="22" xfId="0" applyFont="1" applyBorder="1" applyAlignment="1" applyProtection="1">
      <alignment horizontal="left" vertical="center" wrapText="1"/>
    </xf>
    <xf numFmtId="0" fontId="0" fillId="0" borderId="22" xfId="0" applyFont="1" applyBorder="1" applyAlignment="1" applyProtection="1">
      <alignment horizontal="center" vertical="center"/>
      <protection locked="0"/>
    </xf>
    <xf numFmtId="0" fontId="0" fillId="0" borderId="22" xfId="0" applyFont="1" applyBorder="1" applyAlignment="1" applyProtection="1">
      <alignment horizontal="left" vertical="center" wrapText="1"/>
      <protection locked="0"/>
    </xf>
    <xf numFmtId="0" fontId="0" fillId="0" borderId="15" xfId="0" applyFont="1" applyBorder="1" applyAlignment="1" applyProtection="1">
      <alignment horizontal="left" vertical="center"/>
      <protection locked="0"/>
    </xf>
    <xf numFmtId="0" fontId="0" fillId="0" borderId="21" xfId="0" applyFont="1" applyBorder="1" applyAlignment="1" applyProtection="1">
      <alignment horizontal="center" vertical="center" wrapText="1"/>
      <protection locked="0"/>
    </xf>
    <xf numFmtId="0" fontId="0" fillId="0" borderId="1" xfId="0" applyFont="1" applyBorder="1" applyAlignment="1" applyProtection="1">
      <alignment horizontal="left" vertical="center"/>
    </xf>
    <xf numFmtId="0" fontId="0" fillId="0" borderId="21" xfId="0" applyFont="1" applyBorder="1" applyAlignment="1" applyProtection="1">
      <alignment horizontal="center" vertical="center"/>
    </xf>
    <xf numFmtId="0" fontId="0" fillId="0" borderId="21" xfId="0" applyFont="1" applyBorder="1" applyAlignment="1" applyProtection="1">
      <alignment horizontal="left" vertical="center"/>
    </xf>
    <xf numFmtId="0" fontId="16" fillId="0" borderId="0" xfId="1"/>
    <xf numFmtId="0" fontId="16" fillId="0" borderId="0" xfId="1" applyBorder="1" applyAlignment="1"/>
    <xf numFmtId="0" fontId="0" fillId="0" borderId="0" xfId="0" applyBorder="1" applyAlignment="1"/>
    <xf numFmtId="0" fontId="9" fillId="0"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xf>
    <xf numFmtId="0" fontId="8" fillId="0" borderId="0" xfId="0" applyFont="1" applyAlignment="1" applyProtection="1"/>
    <xf numFmtId="0" fontId="8" fillId="0" borderId="0" xfId="0" applyFont="1" applyAlignment="1" applyProtection="1">
      <alignment wrapText="1"/>
    </xf>
    <xf numFmtId="0" fontId="0" fillId="0" borderId="20" xfId="0" applyFont="1" applyFill="1" applyBorder="1" applyAlignment="1">
      <alignment horizontal="left" vertical="center"/>
    </xf>
    <xf numFmtId="0" fontId="0" fillId="0" borderId="20" xfId="0" applyFont="1" applyFill="1" applyBorder="1" applyAlignment="1">
      <alignment horizontal="left" vertical="center" wrapText="1"/>
    </xf>
    <xf numFmtId="0" fontId="0" fillId="0" borderId="29" xfId="0" applyFont="1" applyFill="1" applyBorder="1" applyAlignment="1" applyProtection="1">
      <alignment horizontal="left" vertical="center" wrapText="1"/>
      <protection locked="0"/>
    </xf>
    <xf numFmtId="0" fontId="0" fillId="0" borderId="11" xfId="0" applyFont="1" applyFill="1" applyBorder="1" applyAlignment="1" applyProtection="1">
      <alignment horizontal="left" vertical="center"/>
      <protection locked="0"/>
    </xf>
    <xf numFmtId="0" fontId="0" fillId="0" borderId="11" xfId="0" applyFont="1" applyFill="1" applyBorder="1" applyAlignment="1" applyProtection="1">
      <alignment horizontal="left" vertical="center" wrapText="1"/>
      <protection locked="0"/>
    </xf>
    <xf numFmtId="0" fontId="0" fillId="0" borderId="28" xfId="0" applyFont="1" applyFill="1" applyBorder="1" applyAlignment="1" applyProtection="1">
      <alignment horizontal="left" vertical="center" wrapText="1"/>
      <protection locked="0"/>
    </xf>
    <xf numFmtId="0" fontId="0" fillId="0" borderId="1" xfId="0" applyFont="1" applyFill="1" applyBorder="1" applyAlignment="1" applyProtection="1">
      <alignment horizontal="left" vertical="center"/>
      <protection locked="0"/>
    </xf>
    <xf numFmtId="0" fontId="0" fillId="0" borderId="1" xfId="0" applyFont="1" applyFill="1" applyBorder="1" applyAlignment="1" applyProtection="1">
      <alignment horizontal="left" vertical="center" wrapText="1"/>
      <protection locked="0"/>
    </xf>
    <xf numFmtId="0" fontId="0" fillId="0" borderId="26" xfId="0" applyFont="1" applyFill="1" applyBorder="1" applyAlignment="1" applyProtection="1">
      <alignment horizontal="left" vertical="center" wrapText="1"/>
      <protection locked="0"/>
    </xf>
    <xf numFmtId="0" fontId="0" fillId="0" borderId="21" xfId="0" applyFont="1" applyFill="1" applyBorder="1" applyAlignment="1" applyProtection="1">
      <alignment horizontal="left" vertical="center"/>
      <protection locked="0"/>
    </xf>
    <xf numFmtId="0" fontId="0" fillId="0" borderId="21" xfId="0" applyFont="1" applyFill="1" applyBorder="1" applyAlignment="1" applyProtection="1">
      <alignment horizontal="left" vertical="center" wrapText="1"/>
      <protection locked="0"/>
    </xf>
    <xf numFmtId="0" fontId="0" fillId="0" borderId="25" xfId="0" applyFont="1" applyFill="1" applyBorder="1" applyAlignment="1" applyProtection="1">
      <alignment horizontal="left" vertical="center" wrapText="1"/>
      <protection locked="0"/>
    </xf>
    <xf numFmtId="0" fontId="0" fillId="0" borderId="27" xfId="0" applyFont="1" applyFill="1" applyBorder="1" applyAlignment="1" applyProtection="1">
      <alignment horizontal="left" vertical="center"/>
      <protection locked="0"/>
    </xf>
    <xf numFmtId="0" fontId="0" fillId="0" borderId="27" xfId="0" applyFont="1" applyFill="1" applyBorder="1" applyAlignment="1" applyProtection="1">
      <alignment horizontal="left" vertical="center" wrapText="1"/>
      <protection locked="0"/>
    </xf>
    <xf numFmtId="0" fontId="0" fillId="0" borderId="1" xfId="0" applyFont="1" applyFill="1" applyBorder="1" applyAlignment="1" applyProtection="1">
      <alignment horizontal="center" vertical="center"/>
      <protection locked="0"/>
    </xf>
    <xf numFmtId="0" fontId="6" fillId="0" borderId="1" xfId="0" applyFont="1" applyFill="1" applyBorder="1" applyAlignment="1" applyProtection="1">
      <alignment horizontal="left" vertical="center" wrapText="1"/>
      <protection locked="0"/>
    </xf>
    <xf numFmtId="0" fontId="15" fillId="0" borderId="21" xfId="0" applyFont="1" applyFill="1" applyBorder="1" applyAlignment="1" applyProtection="1">
      <alignment horizontal="left" vertical="center" wrapText="1"/>
      <protection locked="0"/>
    </xf>
    <xf numFmtId="0" fontId="0" fillId="0" borderId="30" xfId="0" applyFont="1" applyFill="1" applyBorder="1" applyAlignment="1">
      <alignment horizontal="left" vertical="center"/>
    </xf>
    <xf numFmtId="0" fontId="0" fillId="0" borderId="30" xfId="0" applyFont="1" applyFill="1" applyBorder="1" applyAlignment="1">
      <alignment horizontal="left" vertical="center" wrapText="1"/>
    </xf>
    <xf numFmtId="0" fontId="0" fillId="0" borderId="20" xfId="0" applyFont="1" applyFill="1" applyBorder="1" applyAlignment="1" applyProtection="1">
      <alignment horizontal="left" vertical="center"/>
      <protection locked="0"/>
    </xf>
    <xf numFmtId="0" fontId="0" fillId="0" borderId="20" xfId="0" applyFill="1" applyBorder="1" applyProtection="1">
      <protection locked="0"/>
    </xf>
    <xf numFmtId="0" fontId="0" fillId="0" borderId="20" xfId="0" applyFont="1" applyFill="1" applyBorder="1" applyAlignment="1" applyProtection="1">
      <alignment horizontal="left" vertical="center" wrapText="1"/>
      <protection locked="0"/>
    </xf>
    <xf numFmtId="0" fontId="7" fillId="3" borderId="10" xfId="0" applyFont="1" applyFill="1" applyBorder="1" applyAlignment="1" applyProtection="1">
      <alignment horizontal="left" vertical="center"/>
      <protection hidden="1"/>
    </xf>
    <xf numFmtId="0" fontId="2" fillId="0" borderId="0" xfId="0" applyFont="1" applyFill="1" applyBorder="1" applyAlignment="1" applyProtection="1">
      <alignment horizontal="center"/>
      <protection hidden="1"/>
    </xf>
    <xf numFmtId="0" fontId="2" fillId="3" borderId="0" xfId="0" applyFont="1" applyFill="1" applyBorder="1" applyAlignment="1" applyProtection="1">
      <alignment horizontal="left" vertical="center"/>
      <protection hidden="1"/>
    </xf>
    <xf numFmtId="0" fontId="0" fillId="0" borderId="11" xfId="0" applyBorder="1" applyProtection="1">
      <protection hidden="1"/>
    </xf>
    <xf numFmtId="0" fontId="0" fillId="0" borderId="11" xfId="0" applyFont="1" applyBorder="1" applyAlignment="1" applyProtection="1">
      <alignment horizontal="center" vertical="center"/>
      <protection hidden="1"/>
    </xf>
    <xf numFmtId="0" fontId="0" fillId="0" borderId="0" xfId="0" applyProtection="1">
      <protection hidden="1"/>
    </xf>
    <xf numFmtId="0" fontId="8" fillId="0" borderId="0" xfId="0" applyFont="1" applyAlignment="1" applyProtection="1">
      <alignment wrapText="1"/>
      <protection hidden="1"/>
    </xf>
    <xf numFmtId="0" fontId="7" fillId="3" borderId="0" xfId="0" applyFont="1" applyFill="1" applyBorder="1" applyAlignment="1" applyProtection="1">
      <alignment horizontal="left" vertical="center"/>
      <protection hidden="1"/>
    </xf>
    <xf numFmtId="0" fontId="0" fillId="0" borderId="1" xfId="0" applyFont="1" applyBorder="1" applyAlignment="1" applyProtection="1">
      <alignment horizontal="center" vertical="center"/>
      <protection hidden="1"/>
    </xf>
    <xf numFmtId="0" fontId="0" fillId="0" borderId="1" xfId="0" applyNumberFormat="1" applyFont="1" applyBorder="1" applyAlignment="1" applyProtection="1">
      <alignment horizontal="center" vertical="center"/>
      <protection hidden="1"/>
    </xf>
    <xf numFmtId="0" fontId="0" fillId="0" borderId="21" xfId="0" applyFont="1" applyBorder="1" applyAlignment="1" applyProtection="1">
      <alignment horizontal="center" vertical="center"/>
      <protection hidden="1"/>
    </xf>
    <xf numFmtId="0" fontId="0" fillId="0" borderId="30" xfId="0" applyFont="1" applyFill="1" applyBorder="1" applyAlignment="1" applyProtection="1">
      <alignment horizontal="left" vertical="center" wrapText="1"/>
      <protection locked="0"/>
    </xf>
    <xf numFmtId="0" fontId="21" fillId="0" borderId="1" xfId="0" applyFont="1" applyBorder="1" applyAlignment="1" applyProtection="1">
      <alignment horizontal="left" vertical="center" wrapText="1"/>
    </xf>
    <xf numFmtId="0" fontId="21" fillId="0" borderId="1" xfId="0" applyFont="1" applyBorder="1" applyAlignment="1" applyProtection="1">
      <alignment horizontal="center" vertical="center"/>
      <protection locked="0"/>
    </xf>
    <xf numFmtId="0" fontId="21" fillId="0" borderId="1" xfId="0" applyNumberFormat="1" applyFont="1" applyBorder="1" applyAlignment="1" applyProtection="1">
      <alignment horizontal="center" vertical="center"/>
      <protection hidden="1"/>
    </xf>
    <xf numFmtId="0" fontId="21" fillId="0" borderId="21" xfId="0" applyFont="1" applyBorder="1" applyAlignment="1" applyProtection="1">
      <alignment horizontal="center" vertical="center"/>
      <protection locked="0"/>
    </xf>
    <xf numFmtId="0" fontId="21" fillId="0" borderId="21" xfId="0" applyNumberFormat="1" applyFont="1" applyBorder="1" applyAlignment="1" applyProtection="1">
      <alignment horizontal="center" vertical="center"/>
      <protection hidden="1"/>
    </xf>
    <xf numFmtId="0" fontId="21" fillId="0" borderId="21" xfId="0" applyNumberFormat="1" applyFont="1" applyBorder="1" applyAlignment="1" applyProtection="1">
      <alignment horizontal="center" vertical="center"/>
      <protection locked="0"/>
    </xf>
    <xf numFmtId="0" fontId="21" fillId="0" borderId="1" xfId="0" applyNumberFormat="1" applyFont="1" applyBorder="1" applyAlignment="1" applyProtection="1">
      <alignment horizontal="center" vertical="center"/>
    </xf>
    <xf numFmtId="0" fontId="21" fillId="0" borderId="21" xfId="0" applyFont="1" applyBorder="1" applyAlignment="1" applyProtection="1">
      <alignment horizontal="left" vertical="center" wrapText="1"/>
      <protection locked="0"/>
    </xf>
    <xf numFmtId="0" fontId="21" fillId="0" borderId="5" xfId="0" applyFont="1" applyBorder="1" applyAlignment="1" applyProtection="1">
      <alignment horizontal="left" vertical="center"/>
      <protection locked="0"/>
    </xf>
    <xf numFmtId="0" fontId="0" fillId="0" borderId="21" xfId="0" applyNumberFormat="1" applyFont="1" applyBorder="1" applyAlignment="1" applyProtection="1">
      <alignment horizontal="center" vertical="center"/>
      <protection hidden="1"/>
    </xf>
    <xf numFmtId="0" fontId="0" fillId="0" borderId="22" xfId="0" applyFont="1" applyBorder="1" applyAlignment="1" applyProtection="1">
      <alignment horizontal="center" vertical="center"/>
      <protection hidden="1"/>
    </xf>
    <xf numFmtId="0" fontId="0" fillId="0" borderId="22" xfId="0" applyNumberFormat="1" applyFont="1" applyBorder="1" applyAlignment="1" applyProtection="1">
      <alignment horizontal="center" vertical="center"/>
      <protection locked="0"/>
    </xf>
    <xf numFmtId="0" fontId="0" fillId="0" borderId="22" xfId="0" applyFont="1" applyBorder="1" applyAlignment="1" applyProtection="1">
      <alignment horizontal="center" vertical="center"/>
    </xf>
    <xf numFmtId="0" fontId="0" fillId="0" borderId="23" xfId="0" applyBorder="1" applyProtection="1">
      <protection locked="0"/>
    </xf>
    <xf numFmtId="0" fontId="0" fillId="0" borderId="15" xfId="0" applyFont="1" applyBorder="1" applyAlignment="1" applyProtection="1">
      <alignment horizontal="left" vertical="center" wrapText="1"/>
      <protection locked="0"/>
    </xf>
    <xf numFmtId="0" fontId="0" fillId="0" borderId="32" xfId="0" applyFont="1" applyBorder="1" applyAlignment="1" applyProtection="1">
      <alignment horizontal="left" vertical="center"/>
      <protection locked="0"/>
    </xf>
    <xf numFmtId="0" fontId="0" fillId="0" borderId="33" xfId="0" applyBorder="1" applyProtection="1"/>
    <xf numFmtId="0" fontId="0" fillId="0" borderId="0" xfId="0" applyBorder="1" applyProtection="1">
      <protection locked="0"/>
    </xf>
    <xf numFmtId="0" fontId="0" fillId="0" borderId="21" xfId="0" applyNumberFormat="1" applyFont="1" applyBorder="1" applyAlignment="1" applyProtection="1">
      <alignment horizontal="center" vertical="center"/>
    </xf>
    <xf numFmtId="0" fontId="0" fillId="0" borderId="34" xfId="0" applyFont="1" applyBorder="1" applyAlignment="1" applyProtection="1">
      <alignment horizontal="left" vertical="center"/>
      <protection locked="0"/>
    </xf>
    <xf numFmtId="0" fontId="0" fillId="0" borderId="30" xfId="0" applyFont="1" applyFill="1" applyBorder="1" applyAlignment="1" applyProtection="1">
      <alignment horizontal="left" vertical="center" wrapText="1"/>
    </xf>
    <xf numFmtId="0" fontId="0" fillId="0" borderId="30" xfId="0" applyFill="1" applyBorder="1" applyProtection="1"/>
    <xf numFmtId="0" fontId="0" fillId="3" borderId="0" xfId="0" applyFill="1" applyProtection="1">
      <protection locked="0"/>
    </xf>
    <xf numFmtId="0" fontId="0" fillId="0" borderId="30" xfId="0" applyFill="1" applyBorder="1" applyAlignment="1" applyProtection="1">
      <alignment horizontal="center" vertical="center"/>
      <protection locked="0"/>
    </xf>
    <xf numFmtId="0" fontId="0" fillId="0" borderId="30" xfId="0" applyFill="1" applyBorder="1" applyAlignment="1" applyProtection="1">
      <alignment horizontal="left" vertical="center" wrapText="1"/>
      <protection locked="0"/>
    </xf>
    <xf numFmtId="0" fontId="0" fillId="0" borderId="30" xfId="0" applyFill="1" applyBorder="1" applyAlignment="1" applyProtection="1">
      <alignment vertical="center" wrapText="1"/>
      <protection locked="0"/>
    </xf>
    <xf numFmtId="0" fontId="0" fillId="0" borderId="30" xfId="0" applyFill="1" applyBorder="1" applyAlignment="1" applyProtection="1">
      <alignment vertical="center"/>
      <protection locked="0"/>
    </xf>
    <xf numFmtId="0" fontId="2" fillId="3" borderId="36" xfId="0" applyFont="1" applyFill="1" applyBorder="1" applyAlignment="1" applyProtection="1">
      <alignment horizontal="left" vertical="center"/>
      <protection hidden="1"/>
    </xf>
    <xf numFmtId="0" fontId="0" fillId="3" borderId="36" xfId="0" applyFill="1" applyBorder="1" applyProtection="1">
      <protection locked="0"/>
    </xf>
    <xf numFmtId="0" fontId="0" fillId="0" borderId="36" xfId="0" applyBorder="1" applyProtection="1">
      <protection locked="0"/>
    </xf>
    <xf numFmtId="0" fontId="0" fillId="0" borderId="36" xfId="0" applyFont="1" applyFill="1" applyBorder="1" applyAlignment="1">
      <alignment horizontal="left" vertical="center"/>
    </xf>
    <xf numFmtId="0" fontId="0" fillId="0" borderId="36" xfId="0" applyFill="1" applyBorder="1" applyAlignment="1" applyProtection="1">
      <alignment horizontal="center" vertical="center"/>
      <protection locked="0"/>
    </xf>
    <xf numFmtId="0" fontId="0" fillId="0" borderId="36" xfId="0" applyFont="1" applyFill="1" applyBorder="1" applyAlignment="1" applyProtection="1">
      <alignment horizontal="left" vertical="center" wrapText="1"/>
      <protection locked="0"/>
    </xf>
    <xf numFmtId="0" fontId="0" fillId="0" borderId="36" xfId="0" applyFont="1" applyFill="1" applyBorder="1" applyAlignment="1" applyProtection="1">
      <alignment horizontal="left" vertical="center" wrapText="1"/>
    </xf>
    <xf numFmtId="0" fontId="0" fillId="0" borderId="37" xfId="0" applyBorder="1" applyProtection="1"/>
    <xf numFmtId="0" fontId="0" fillId="0" borderId="38" xfId="0" applyBorder="1" applyProtection="1"/>
    <xf numFmtId="0" fontId="0" fillId="0" borderId="38" xfId="0" applyBorder="1" applyProtection="1">
      <protection hidden="1"/>
    </xf>
    <xf numFmtId="0" fontId="0" fillId="0" borderId="11" xfId="0" applyFont="1" applyFill="1" applyBorder="1" applyAlignment="1" applyProtection="1">
      <alignment horizontal="center" vertical="center"/>
      <protection locked="0"/>
    </xf>
    <xf numFmtId="0" fontId="0" fillId="0" borderId="3" xfId="0" applyFont="1" applyFill="1" applyBorder="1" applyAlignment="1" applyProtection="1">
      <alignment horizontal="left" vertical="center" wrapText="1"/>
      <protection locked="0"/>
    </xf>
    <xf numFmtId="0" fontId="0" fillId="0" borderId="2" xfId="0" applyFont="1" applyFill="1" applyBorder="1" applyAlignment="1" applyProtection="1">
      <alignment horizontal="left" vertical="center" wrapText="1"/>
      <protection locked="0"/>
    </xf>
    <xf numFmtId="0" fontId="0" fillId="0" borderId="5" xfId="0" applyFont="1" applyFill="1" applyBorder="1" applyAlignment="1" applyProtection="1">
      <alignment horizontal="left" vertical="center" wrapText="1"/>
      <protection locked="0"/>
    </xf>
    <xf numFmtId="0" fontId="0" fillId="0" borderId="35" xfId="0" applyFont="1" applyFill="1" applyBorder="1" applyAlignment="1" applyProtection="1">
      <alignment horizontal="left" vertical="center" wrapText="1"/>
      <protection locked="0"/>
    </xf>
    <xf numFmtId="0" fontId="0" fillId="0" borderId="39" xfId="0" applyBorder="1" applyProtection="1">
      <protection locked="0"/>
    </xf>
    <xf numFmtId="0" fontId="21" fillId="0" borderId="12" xfId="0" applyFont="1" applyBorder="1" applyAlignment="1" applyProtection="1">
      <alignment horizontal="left" vertical="center" wrapText="1"/>
    </xf>
    <xf numFmtId="0" fontId="21" fillId="0" borderId="1" xfId="0" applyFont="1" applyBorder="1" applyAlignment="1" applyProtection="1">
      <alignment horizontal="left" vertical="center" wrapText="1"/>
      <protection locked="0"/>
    </xf>
    <xf numFmtId="0" fontId="21" fillId="0" borderId="2" xfId="0" applyFont="1" applyBorder="1" applyAlignment="1" applyProtection="1">
      <alignment horizontal="left" vertical="center"/>
      <protection locked="0"/>
    </xf>
    <xf numFmtId="0" fontId="0" fillId="0" borderId="31" xfId="0" applyBorder="1" applyProtection="1"/>
    <xf numFmtId="0" fontId="15" fillId="0" borderId="1" xfId="0" applyFont="1" applyFill="1" applyBorder="1" applyAlignment="1" applyProtection="1">
      <alignment horizontal="left" vertical="center" wrapText="1"/>
      <protection locked="0"/>
    </xf>
    <xf numFmtId="0" fontId="15" fillId="0" borderId="11" xfId="0" applyFont="1" applyFill="1" applyBorder="1" applyAlignment="1" applyProtection="1">
      <alignment horizontal="left" vertical="center" wrapText="1"/>
      <protection locked="0"/>
    </xf>
    <xf numFmtId="0" fontId="0" fillId="0" borderId="40" xfId="0" applyBorder="1" applyProtection="1">
      <protection locked="0"/>
    </xf>
    <xf numFmtId="0" fontId="0" fillId="3" borderId="0" xfId="0" applyFill="1" applyProtection="1"/>
    <xf numFmtId="0" fontId="0" fillId="0" borderId="0" xfId="0" applyAlignment="1"/>
    <xf numFmtId="0" fontId="0" fillId="0" borderId="0" xfId="0" applyBorder="1" applyProtection="1"/>
    <xf numFmtId="0" fontId="0" fillId="0" borderId="35" xfId="0" applyFont="1" applyFill="1" applyBorder="1" applyAlignment="1" applyProtection="1">
      <alignment horizontal="left" vertical="center" wrapText="1"/>
    </xf>
    <xf numFmtId="0" fontId="0" fillId="0" borderId="41" xfId="0" applyFont="1" applyFill="1" applyBorder="1" applyAlignment="1" applyProtection="1">
      <alignment horizontal="left" vertical="center" wrapText="1"/>
    </xf>
    <xf numFmtId="0" fontId="0" fillId="0" borderId="36" xfId="0" applyFont="1" applyBorder="1" applyAlignment="1" applyProtection="1">
      <alignment horizontal="left" vertical="center" wrapText="1"/>
    </xf>
    <xf numFmtId="0" fontId="0" fillId="0" borderId="36" xfId="0" applyFont="1" applyBorder="1" applyAlignment="1" applyProtection="1">
      <alignment horizontal="left" vertical="center" wrapText="1"/>
      <protection locked="0"/>
    </xf>
    <xf numFmtId="0" fontId="6" fillId="0" borderId="36" xfId="0" applyFont="1" applyBorder="1" applyAlignment="1" applyProtection="1">
      <alignment horizontal="left" vertical="center" wrapText="1"/>
      <protection locked="0"/>
    </xf>
    <xf numFmtId="0" fontId="0" fillId="0" borderId="0" xfId="0" applyFont="1" applyFill="1" applyBorder="1" applyAlignment="1">
      <alignment horizontal="left" vertical="center"/>
    </xf>
    <xf numFmtId="0" fontId="6" fillId="0" borderId="0" xfId="0" applyFont="1" applyFill="1" applyBorder="1" applyAlignment="1">
      <alignment horizontal="left" vertical="center"/>
    </xf>
    <xf numFmtId="0" fontId="0" fillId="0" borderId="41" xfId="0" applyFont="1" applyBorder="1" applyAlignment="1" applyProtection="1">
      <alignment horizontal="left" vertical="center" wrapText="1"/>
    </xf>
    <xf numFmtId="0" fontId="0" fillId="9" borderId="0" xfId="0" applyFill="1" applyProtection="1"/>
    <xf numFmtId="0" fontId="9" fillId="10" borderId="21" xfId="0" applyFont="1" applyFill="1" applyBorder="1" applyAlignment="1" applyProtection="1">
      <alignment horizontal="left" vertical="center"/>
    </xf>
    <xf numFmtId="0" fontId="8" fillId="10" borderId="21" xfId="0" applyFont="1" applyFill="1" applyBorder="1" applyAlignment="1" applyProtection="1">
      <alignment horizontal="left" vertical="center" wrapText="1"/>
    </xf>
    <xf numFmtId="0" fontId="8" fillId="0" borderId="0" xfId="0" applyFont="1" applyAlignment="1" applyProtection="1"/>
    <xf numFmtId="0" fontId="16" fillId="0" borderId="0" xfId="1" applyAlignment="1"/>
    <xf numFmtId="0" fontId="0" fillId="0" borderId="0" xfId="0" applyAlignment="1"/>
    <xf numFmtId="0" fontId="7" fillId="3" borderId="13" xfId="0" applyFont="1" applyFill="1" applyBorder="1" applyAlignment="1">
      <alignment vertical="center"/>
    </xf>
    <xf numFmtId="0" fontId="7" fillId="3" borderId="42" xfId="0" applyFont="1" applyFill="1" applyBorder="1" applyAlignment="1">
      <alignment vertical="center"/>
    </xf>
    <xf numFmtId="0" fontId="0" fillId="2" borderId="43" xfId="0" applyFill="1" applyBorder="1" applyAlignment="1">
      <alignment horizontal="left" wrapText="1"/>
    </xf>
    <xf numFmtId="0" fontId="2" fillId="3" borderId="13" xfId="0" applyFont="1" applyFill="1" applyBorder="1" applyAlignment="1">
      <alignment vertical="center"/>
    </xf>
    <xf numFmtId="0" fontId="2" fillId="3" borderId="42" xfId="0" applyFont="1" applyFill="1" applyBorder="1" applyAlignment="1">
      <alignment vertical="center"/>
    </xf>
    <xf numFmtId="0" fontId="0" fillId="2" borderId="44" xfId="0" applyFill="1" applyBorder="1" applyAlignment="1">
      <alignment horizontal="left" vertical="center" wrapText="1"/>
    </xf>
    <xf numFmtId="0" fontId="1" fillId="2" borderId="46" xfId="0" applyFont="1" applyFill="1" applyBorder="1" applyAlignment="1">
      <alignment horizontal="center" vertical="center"/>
    </xf>
    <xf numFmtId="0" fontId="0" fillId="2" borderId="45" xfId="0" applyFill="1" applyBorder="1" applyAlignment="1">
      <alignment horizontal="left" vertical="center" wrapText="1"/>
    </xf>
    <xf numFmtId="0" fontId="7" fillId="3" borderId="14" xfId="0" applyFont="1" applyFill="1" applyBorder="1" applyAlignment="1" applyProtection="1">
      <alignment vertical="center"/>
    </xf>
    <xf numFmtId="0" fontId="2" fillId="3" borderId="14" xfId="0" applyFont="1" applyFill="1" applyBorder="1" applyAlignment="1" applyProtection="1">
      <alignment vertical="center"/>
    </xf>
    <xf numFmtId="0" fontId="2" fillId="3" borderId="36" xfId="0" applyFont="1" applyFill="1" applyBorder="1" applyAlignment="1" applyProtection="1">
      <alignment vertical="center"/>
    </xf>
    <xf numFmtId="0" fontId="7" fillId="3" borderId="14" xfId="0" applyFont="1" applyFill="1" applyBorder="1" applyAlignment="1">
      <alignment vertical="center"/>
    </xf>
    <xf numFmtId="0" fontId="7" fillId="3" borderId="0" xfId="0" applyFont="1" applyFill="1" applyBorder="1" applyAlignment="1">
      <alignment vertical="center"/>
    </xf>
    <xf numFmtId="0" fontId="9" fillId="0" borderId="1" xfId="0" applyFont="1" applyFill="1" applyBorder="1" applyAlignment="1" applyProtection="1">
      <alignment horizontal="left" vertical="center"/>
    </xf>
    <xf numFmtId="0" fontId="8" fillId="0" borderId="1" xfId="0" applyFont="1" applyFill="1" applyBorder="1" applyAlignment="1" applyProtection="1">
      <alignment horizontal="left" vertical="center"/>
    </xf>
    <xf numFmtId="0" fontId="7" fillId="3" borderId="7" xfId="0" applyFont="1" applyFill="1" applyBorder="1" applyAlignment="1">
      <alignment vertical="center"/>
    </xf>
    <xf numFmtId="0" fontId="7" fillId="3" borderId="8" xfId="0" applyFont="1" applyFill="1" applyBorder="1" applyAlignment="1">
      <alignment vertical="center"/>
    </xf>
    <xf numFmtId="0" fontId="7" fillId="3" borderId="9" xfId="0" applyFont="1" applyFill="1" applyBorder="1" applyAlignment="1">
      <alignment vertical="center"/>
    </xf>
    <xf numFmtId="0" fontId="0" fillId="2" borderId="2" xfId="0" applyFill="1" applyBorder="1" applyAlignment="1" applyProtection="1">
      <alignment horizontal="left" vertical="center" wrapText="1"/>
    </xf>
    <xf numFmtId="0" fontId="0" fillId="2" borderId="24" xfId="0" applyFill="1" applyBorder="1" applyAlignment="1" applyProtection="1">
      <alignment horizontal="left" vertical="center" wrapText="1"/>
    </xf>
    <xf numFmtId="0" fontId="0" fillId="2" borderId="12" xfId="0" applyFill="1" applyBorder="1" applyAlignment="1" applyProtection="1">
      <alignment horizontal="left" vertical="center" wrapText="1"/>
    </xf>
    <xf numFmtId="0" fontId="0" fillId="2" borderId="1" xfId="0" applyFill="1" applyBorder="1" applyAlignment="1" applyProtection="1">
      <alignment horizontal="left" vertical="center" wrapText="1"/>
    </xf>
    <xf numFmtId="0" fontId="1" fillId="2" borderId="7" xfId="0" applyFont="1" applyFill="1" applyBorder="1" applyAlignment="1" applyProtection="1">
      <alignment horizontal="center"/>
    </xf>
    <xf numFmtId="0" fontId="1" fillId="2" borderId="8" xfId="0" applyFont="1" applyFill="1" applyBorder="1" applyAlignment="1" applyProtection="1">
      <alignment horizontal="center"/>
    </xf>
    <xf numFmtId="0" fontId="1" fillId="2" borderId="9" xfId="0" applyFont="1" applyFill="1" applyBorder="1" applyAlignment="1" applyProtection="1">
      <alignment horizontal="center"/>
    </xf>
    <xf numFmtId="0" fontId="0" fillId="0" borderId="0" xfId="0" applyFont="1" applyAlignment="1" applyProtection="1">
      <alignment horizontal="center"/>
    </xf>
    <xf numFmtId="0" fontId="0" fillId="0" borderId="5" xfId="0" applyFont="1" applyBorder="1" applyAlignment="1" applyProtection="1">
      <alignment horizontal="left" vertical="top" wrapText="1"/>
    </xf>
    <xf numFmtId="0" fontId="0" fillId="0" borderId="6" xfId="0" applyFont="1" applyBorder="1" applyAlignment="1" applyProtection="1">
      <alignment horizontal="left" vertical="top"/>
    </xf>
    <xf numFmtId="0" fontId="0" fillId="0" borderId="18" xfId="0" applyFont="1" applyBorder="1" applyAlignment="1" applyProtection="1">
      <alignment horizontal="left" vertical="top"/>
    </xf>
    <xf numFmtId="0" fontId="0" fillId="0" borderId="15" xfId="0" applyFont="1" applyBorder="1" applyAlignment="1" applyProtection="1">
      <alignment horizontal="left" vertical="top"/>
    </xf>
    <xf numFmtId="0" fontId="0" fillId="0" borderId="0" xfId="0" applyFont="1" applyBorder="1" applyAlignment="1" applyProtection="1">
      <alignment horizontal="left" vertical="top"/>
    </xf>
    <xf numFmtId="0" fontId="0" fillId="0" borderId="16" xfId="0" applyFont="1" applyBorder="1" applyAlignment="1" applyProtection="1">
      <alignment horizontal="left" vertical="top"/>
    </xf>
    <xf numFmtId="0" fontId="0" fillId="0" borderId="3" xfId="0" applyFont="1" applyBorder="1" applyAlignment="1" applyProtection="1">
      <alignment horizontal="left" vertical="top"/>
    </xf>
    <xf numFmtId="0" fontId="0" fillId="0" borderId="4" xfId="0" applyFont="1" applyBorder="1" applyAlignment="1" applyProtection="1">
      <alignment horizontal="left" vertical="top"/>
    </xf>
    <xf numFmtId="0" fontId="0" fillId="0" borderId="19" xfId="0" applyFont="1" applyBorder="1" applyAlignment="1" applyProtection="1">
      <alignment horizontal="left" vertical="top"/>
    </xf>
    <xf numFmtId="0" fontId="0" fillId="0" borderId="6" xfId="0" applyFont="1" applyBorder="1" applyAlignment="1" applyProtection="1">
      <alignment horizontal="left" vertical="top" wrapText="1"/>
    </xf>
    <xf numFmtId="0" fontId="0" fillId="0" borderId="18" xfId="0" applyFont="1" applyBorder="1" applyAlignment="1" applyProtection="1">
      <alignment horizontal="left" vertical="top" wrapText="1"/>
    </xf>
    <xf numFmtId="0" fontId="0" fillId="0" borderId="15" xfId="0" applyFont="1" applyBorder="1" applyAlignment="1" applyProtection="1">
      <alignment horizontal="left" vertical="top" wrapText="1"/>
    </xf>
    <xf numFmtId="0" fontId="0" fillId="0" borderId="0" xfId="0" applyFont="1" applyBorder="1" applyAlignment="1" applyProtection="1">
      <alignment horizontal="left" vertical="top" wrapText="1"/>
    </xf>
    <xf numFmtId="0" fontId="0" fillId="0" borderId="16" xfId="0" applyFont="1" applyBorder="1" applyAlignment="1" applyProtection="1">
      <alignment horizontal="left" vertical="top" wrapText="1"/>
    </xf>
    <xf numFmtId="0" fontId="0" fillId="0" borderId="3" xfId="0" applyFont="1" applyBorder="1" applyAlignment="1" applyProtection="1">
      <alignment horizontal="left" vertical="top" wrapText="1"/>
    </xf>
    <xf numFmtId="0" fontId="0" fillId="0" borderId="4" xfId="0" applyFont="1" applyBorder="1" applyAlignment="1" applyProtection="1">
      <alignment horizontal="left" vertical="top" wrapText="1"/>
    </xf>
    <xf numFmtId="0" fontId="0" fillId="0" borderId="19" xfId="0" applyFont="1" applyBorder="1" applyAlignment="1" applyProtection="1">
      <alignment horizontal="left" vertical="top" wrapText="1"/>
    </xf>
    <xf numFmtId="0" fontId="0" fillId="0" borderId="6" xfId="0" applyBorder="1" applyAlignment="1" applyProtection="1">
      <alignment horizontal="center"/>
    </xf>
    <xf numFmtId="0" fontId="0" fillId="0" borderId="0" xfId="0" applyAlignment="1" applyProtection="1">
      <alignment horizontal="center"/>
    </xf>
    <xf numFmtId="0" fontId="8" fillId="0" borderId="47" xfId="0" applyFont="1" applyBorder="1" applyAlignment="1" applyProtection="1">
      <alignment horizontal="left" wrapText="1"/>
    </xf>
    <xf numFmtId="0" fontId="2" fillId="0" borderId="0" xfId="0" applyFont="1" applyFill="1" applyBorder="1" applyAlignment="1" applyProtection="1">
      <alignment horizontal="center"/>
    </xf>
    <xf numFmtId="0" fontId="0" fillId="0" borderId="0" xfId="0" applyFont="1" applyBorder="1" applyAlignment="1" applyProtection="1">
      <alignment horizontal="left" wrapText="1"/>
    </xf>
    <xf numFmtId="0" fontId="8" fillId="0" borderId="0" xfId="0" applyFont="1" applyFill="1" applyAlignment="1" applyProtection="1">
      <alignment wrapText="1"/>
      <protection locked="0"/>
    </xf>
    <xf numFmtId="0" fontId="8" fillId="0" borderId="0" xfId="0" applyFont="1" applyAlignment="1" applyProtection="1">
      <alignment wrapText="1"/>
      <protection locked="0"/>
    </xf>
    <xf numFmtId="0" fontId="8" fillId="0" borderId="0" xfId="0" applyFont="1" applyBorder="1" applyAlignment="1" applyProtection="1"/>
    <xf numFmtId="0" fontId="6" fillId="2" borderId="23" xfId="0" applyFont="1" applyFill="1" applyBorder="1" applyAlignment="1" applyProtection="1">
      <alignment horizontal="left" vertical="center" wrapText="1"/>
    </xf>
    <xf numFmtId="0" fontId="6" fillId="2" borderId="0" xfId="0" applyFont="1" applyFill="1" applyBorder="1" applyAlignment="1" applyProtection="1">
      <alignment horizontal="left" vertical="center" wrapText="1"/>
    </xf>
    <xf numFmtId="0" fontId="0" fillId="2" borderId="0" xfId="0" applyFill="1" applyBorder="1" applyAlignment="1" applyProtection="1">
      <alignment horizontal="left" vertical="center" wrapText="1"/>
    </xf>
    <xf numFmtId="0" fontId="2" fillId="3" borderId="0" xfId="0" applyFont="1" applyFill="1" applyBorder="1" applyAlignment="1" applyProtection="1">
      <alignment horizontal="center" vertical="center" wrapText="1"/>
    </xf>
    <xf numFmtId="0" fontId="0" fillId="2" borderId="23" xfId="0" applyFill="1" applyBorder="1" applyAlignment="1" applyProtection="1">
      <alignment horizontal="left" vertical="center" wrapText="1"/>
    </xf>
    <xf numFmtId="0" fontId="0" fillId="0" borderId="0" xfId="0" applyAlignment="1" applyProtection="1">
      <alignment horizontal="left" vertical="center" wrapText="1"/>
    </xf>
    <xf numFmtId="0" fontId="0" fillId="2" borderId="20" xfId="0" applyFill="1" applyBorder="1" applyAlignment="1">
      <alignment horizontal="left" vertical="center" wrapText="1"/>
    </xf>
  </cellXfs>
  <cellStyles count="2">
    <cellStyle name="Hyperlink" xfId="1" builtinId="8"/>
    <cellStyle name="Normal" xfId="0" builtinId="0"/>
  </cellStyles>
  <dxfs count="180">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border diagonalUp="0" diagonalDown="0">
        <left style="thin">
          <color theme="0" tint="-0.499984740745262"/>
        </left>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0"/>
        <color theme="1"/>
        <name val="Calibri"/>
        <scheme val="minor"/>
      </font>
      <numFmt numFmtId="2" formatCode="0.00"/>
      <alignment horizontal="center"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0"/>
    </dxf>
    <dxf>
      <font>
        <b val="0"/>
        <i val="0"/>
        <strike val="0"/>
        <condense val="0"/>
        <extend val="0"/>
        <outline val="0"/>
        <shadow val="0"/>
        <u val="none"/>
        <vertAlign val="baseline"/>
        <sz val="10"/>
        <color theme="1"/>
        <name val="Calibri"/>
        <scheme val="minor"/>
      </font>
      <numFmt numFmtId="1" formatCode="0"/>
      <alignment horizontal="center"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0"/>
    </dxf>
    <dxf>
      <font>
        <b val="0"/>
        <i val="0"/>
        <strike val="0"/>
        <condense val="0"/>
        <extend val="0"/>
        <outline val="0"/>
        <shadow val="0"/>
        <u val="none"/>
        <vertAlign val="baseline"/>
        <sz val="9"/>
        <color theme="1"/>
        <name val="Calibri"/>
        <scheme val="minor"/>
      </font>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0"/>
    </dxf>
    <dxf>
      <font>
        <b val="0"/>
        <i val="0"/>
        <strike val="0"/>
        <condense val="0"/>
        <extend val="0"/>
        <outline val="0"/>
        <shadow val="0"/>
        <u val="none"/>
        <vertAlign val="baseline"/>
        <sz val="10"/>
        <color theme="1"/>
        <name val="Calibri"/>
        <scheme val="minor"/>
      </font>
      <numFmt numFmtId="0" formatCode="General"/>
      <alignment horizontal="left" vertical="center" textRotation="0" wrapText="1"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top style="thin">
          <color theme="0" tint="-0.499984740745262"/>
        </top>
      </border>
    </dxf>
    <dxf>
      <border outline="0">
        <right style="thin">
          <color theme="0" tint="-0.499984740745262"/>
        </right>
        <top style="thin">
          <color rgb="FF808080"/>
        </top>
        <bottom style="thin">
          <color theme="0" tint="-0.499984740745262"/>
        </bottom>
      </border>
    </dxf>
    <dxf>
      <border outline="0">
        <bottom style="thin">
          <color theme="0" tint="-0.499984740745262"/>
        </bottom>
      </border>
    </dxf>
    <dxf>
      <font>
        <b/>
        <i val="0"/>
        <strike val="0"/>
        <condense val="0"/>
        <extend val="0"/>
        <outline val="0"/>
        <shadow val="0"/>
        <u val="none"/>
        <vertAlign val="baseline"/>
        <sz val="11"/>
        <color theme="0"/>
        <name val="Calibri"/>
        <scheme val="minor"/>
      </font>
      <fill>
        <patternFill patternType="solid">
          <fgColor theme="4"/>
          <bgColor theme="4"/>
        </patternFill>
      </fill>
      <border diagonalUp="0" diagonalDown="0" outline="0">
        <left style="thin">
          <color theme="0" tint="-0.499984740745262"/>
        </left>
        <right style="thin">
          <color theme="0" tint="-0.499984740745262"/>
        </right>
        <top/>
        <bottom/>
      </border>
    </dxf>
    <dxf>
      <font>
        <color theme="0"/>
      </font>
      <numFmt numFmtId="164" formatCode=";;;"/>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protection locked="0" hidden="0"/>
    </dxf>
    <dxf>
      <font>
        <b val="0"/>
        <i val="0"/>
        <strike val="0"/>
        <condense val="0"/>
        <extend val="0"/>
        <outline val="0"/>
        <shadow val="0"/>
        <u val="none"/>
        <vertAlign val="baseline"/>
        <sz val="10"/>
        <color theme="1"/>
        <name val="Calibri"/>
        <scheme val="minor"/>
      </font>
      <numFmt numFmtId="2" formatCode="0.00"/>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0" hidden="0"/>
    </dxf>
    <dxf>
      <font>
        <b val="0"/>
        <i val="0"/>
        <strike val="0"/>
        <condense val="0"/>
        <extend val="0"/>
        <outline val="0"/>
        <shadow val="0"/>
        <u val="none"/>
        <vertAlign val="baseline"/>
        <sz val="10"/>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1" hidden="0"/>
    </dxf>
    <dxf>
      <font>
        <b val="0"/>
        <i val="0"/>
        <strike val="0"/>
        <condense val="0"/>
        <extend val="0"/>
        <outline val="0"/>
        <shadow val="0"/>
        <u val="none"/>
        <vertAlign val="baseline"/>
        <sz val="10"/>
        <color theme="1"/>
        <name val="Calibri"/>
        <scheme val="minor"/>
      </font>
      <numFmt numFmtId="0" formatCode="Genera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1" hidden="0"/>
    </dxf>
    <dxf>
      <font>
        <b val="0"/>
        <i val="0"/>
        <strike val="0"/>
        <condense val="0"/>
        <extend val="0"/>
        <outline val="0"/>
        <shadow val="0"/>
        <u val="none"/>
        <vertAlign val="baseline"/>
        <sz val="10"/>
        <color theme="1"/>
        <name val="Calibri"/>
        <scheme val="minor"/>
      </font>
      <numFmt numFmtId="0" formatCode="General"/>
      <alignment horizontal="left" vertical="center" textRotation="0" wrapText="1" indent="0" justifyLastLine="0" shrinkToFit="0" readingOrder="0"/>
      <border diagonalUp="0" diagonalDown="0">
        <left/>
        <right style="thin">
          <color theme="0" tint="-0.499984740745262"/>
        </right>
        <top style="thin">
          <color theme="0" tint="-0.499984740745262"/>
        </top>
        <bottom style="thin">
          <color theme="0" tint="-0.499984740745262"/>
        </bottom>
        <vertical/>
        <horizontal/>
      </border>
      <protection locked="1" hidden="0"/>
    </dxf>
    <dxf>
      <border outline="0">
        <top style="thin">
          <color theme="0" tint="-0.499984740745262"/>
        </top>
      </border>
    </dxf>
    <dxf>
      <border outline="0">
        <left style="thin">
          <color rgb="FF808080"/>
        </left>
        <right style="thin">
          <color theme="0" tint="-0.499984740745262"/>
        </right>
        <top style="thin">
          <color rgb="FF808080"/>
        </top>
        <bottom style="thin">
          <color rgb="FF808080"/>
        </bottom>
      </border>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protection locked="1" hidden="0"/>
    </dxf>
    <dxf>
      <border outline="0">
        <bottom style="thin">
          <color theme="0" tint="-0.499984740745262"/>
        </bottom>
      </border>
    </dxf>
    <dxf>
      <font>
        <b/>
        <i val="0"/>
        <strike val="0"/>
        <condense val="0"/>
        <extend val="0"/>
        <outline val="0"/>
        <shadow val="0"/>
        <u val="none"/>
        <vertAlign val="baseline"/>
        <sz val="11"/>
        <color theme="0"/>
        <name val="Calibri"/>
        <scheme val="minor"/>
      </font>
      <fill>
        <patternFill patternType="solid">
          <fgColor theme="4"/>
          <bgColor theme="4"/>
        </patternFill>
      </fill>
      <border diagonalUp="0" diagonalDown="0">
        <left style="thin">
          <color theme="0" tint="-0.499984740745262"/>
        </left>
        <right style="thin">
          <color theme="0" tint="-0.499984740745262"/>
        </right>
        <top/>
        <bottom/>
      </border>
      <protection locked="1" hidden="0"/>
    </dxf>
    <dxf>
      <font>
        <color theme="0"/>
      </font>
      <numFmt numFmtId="164" formatCode=";;;"/>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border outline="0">
        <right style="thin">
          <color theme="0" tint="-0.499984740745262"/>
        </right>
      </border>
    </dxf>
    <dxf>
      <font>
        <strike val="0"/>
        <outline val="0"/>
        <shadow val="0"/>
        <u val="none"/>
        <vertAlign val="baseline"/>
        <sz val="11"/>
        <color theme="1"/>
        <name val="Calibri"/>
        <scheme val="minor"/>
      </font>
      <alignment horizontal="left" vertical="center" textRotation="0" wrapText="1"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1"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border>
      <protection locked="1" hidden="1"/>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border>
      <protection locked="1" hidden="1"/>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border>
      <protection locked="1" hidden="1"/>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0" hidden="0"/>
    </dxf>
    <dxf>
      <font>
        <strike val="0"/>
        <outline val="0"/>
        <shadow val="0"/>
        <u val="none"/>
        <vertAlign val="baseline"/>
        <sz val="11"/>
        <name val="Calibri"/>
        <scheme val="minor"/>
      </font>
      <alignment horizontal="left" vertical="center" textRotation="0" wrapText="1"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1" hidden="0"/>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1" hidden="0"/>
    </dxf>
    <dxf>
      <border outline="0">
        <top style="thin">
          <color theme="0" tint="-0.499984740745262"/>
        </top>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protection locked="1" hidden="0"/>
    </dxf>
    <dxf>
      <border outline="0">
        <bottom style="thin">
          <color theme="0" tint="-0.499984740745262"/>
        </bottom>
      </border>
    </dxf>
    <dxf>
      <border diagonalUp="0" diagonalDown="0">
        <left style="thin">
          <color theme="0" tint="-0.499984740745262"/>
        </left>
        <right style="thin">
          <color theme="0" tint="-0.499984740745262"/>
        </right>
        <top/>
        <bottom/>
      </border>
      <protection locked="1" hidden="0"/>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border outline="0">
        <bottom style="thin">
          <color theme="0" tint="-0.499984740745262"/>
        </bottom>
      </border>
    </dxf>
    <dxf>
      <font>
        <strike val="0"/>
        <outline val="0"/>
        <shadow val="0"/>
        <u val="none"/>
        <vertAlign val="baseline"/>
        <sz val="11"/>
        <color theme="1"/>
        <name val="Calibri"/>
        <scheme val="minor"/>
      </font>
      <alignment horizontal="left" vertical="center" textRotation="0" wrapText="1"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1"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border>
      <protection locked="1" hidden="1"/>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border>
      <protection locked="1" hidden="1"/>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border>
      <protection locked="1" hidden="1"/>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0" hidden="0"/>
    </dxf>
    <dxf>
      <font>
        <b val="0"/>
        <i val="0"/>
        <strike val="0"/>
        <condense val="0"/>
        <extend val="0"/>
        <outline val="0"/>
        <shadow val="0"/>
        <u val="none"/>
        <vertAlign val="baseline"/>
        <sz val="11"/>
        <color theme="1"/>
        <name val="Calibri"/>
        <scheme val="minor"/>
      </font>
      <alignment horizontal="left" vertical="center" textRotation="0" wrapText="1"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1" hidden="0"/>
    </dxf>
    <dxf>
      <font>
        <b val="0"/>
        <i val="0"/>
        <strike val="0"/>
        <condense val="0"/>
        <extend val="0"/>
        <outline val="0"/>
        <shadow val="0"/>
        <u val="none"/>
        <vertAlign val="baseline"/>
        <sz val="11"/>
        <color theme="1"/>
        <name val="Calibri"/>
        <scheme val="minor"/>
      </font>
      <alignment horizontal="left"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1" hidden="0"/>
    </dxf>
    <dxf>
      <border outline="0">
        <top style="thin">
          <color theme="0" tint="-0.499984740745262"/>
        </top>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protection locked="1" hidden="0"/>
    </dxf>
    <dxf>
      <border outline="0">
        <bottom style="thin">
          <color theme="0" tint="-0.499984740745262"/>
        </bottom>
      </border>
    </dxf>
    <dxf>
      <border diagonalUp="0" diagonalDown="0">
        <left style="thin">
          <color theme="0" tint="-0.499984740745262"/>
        </left>
        <right style="thin">
          <color theme="0" tint="-0.499984740745262"/>
        </right>
        <top/>
        <bottom/>
      </border>
      <protection locked="1" hidden="0"/>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patternType="none">
          <fgColor indexed="64"/>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ill>
        <patternFill patternType="none">
          <fgColor indexed="64"/>
          <bgColor auto="1"/>
        </patternFill>
      </fill>
      <protection locked="1" hidden="0"/>
    </dxf>
    <dxf>
      <font>
        <b val="0"/>
        <i val="0"/>
        <strike val="0"/>
        <condense val="0"/>
        <extend val="0"/>
        <outline val="0"/>
        <shadow val="0"/>
        <u val="none"/>
        <vertAlign val="baseline"/>
        <sz val="11"/>
        <color theme="1"/>
        <name val="Calibri"/>
        <scheme val="minor"/>
      </font>
      <alignment horizontal="lef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1"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Calibri"/>
        <scheme val="minor"/>
      </font>
      <alignment horizontal="left" vertical="center" textRotation="0" wrapText="1"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1" hidden="0"/>
    </dxf>
    <dxf>
      <font>
        <b val="0"/>
        <i val="0"/>
        <strike val="0"/>
        <condense val="0"/>
        <extend val="0"/>
        <outline val="0"/>
        <shadow val="0"/>
        <u val="none"/>
        <vertAlign val="baseline"/>
        <sz val="11"/>
        <color theme="1"/>
        <name val="Calibri"/>
        <scheme val="minor"/>
      </font>
      <alignment horizontal="left"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1" hidden="0"/>
    </dxf>
    <dxf>
      <border outline="0">
        <top style="thin">
          <color theme="0" tint="-0.499984740745262"/>
        </top>
      </border>
    </dxf>
    <dxf>
      <border outline="0">
        <bottom style="thin">
          <color theme="0" tint="-0.499984740745262"/>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protection locked="1" hidden="0"/>
    </dxf>
    <dxf>
      <border outline="0">
        <bottom style="thin">
          <color theme="0" tint="-0.499984740745262"/>
        </bottom>
      </border>
    </dxf>
    <dxf>
      <border diagonalUp="0" diagonalDown="0">
        <left style="thin">
          <color theme="0" tint="-0.499984740745262"/>
        </left>
        <right style="thin">
          <color theme="0" tint="-0.499984740745262"/>
        </right>
        <top/>
        <bottom/>
      </border>
      <protection locked="1" hidden="0"/>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strike val="0"/>
        <outline val="0"/>
        <shadow val="0"/>
        <u val="none"/>
        <vertAlign val="baseline"/>
        <sz val="11"/>
        <color rgb="FF000000"/>
        <name val="Calibri"/>
        <scheme val="none"/>
      </font>
      <fill>
        <patternFill patternType="none">
          <fgColor indexed="64"/>
          <bgColor auto="1"/>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strike val="0"/>
        <outline val="0"/>
        <shadow val="0"/>
        <u val="none"/>
        <vertAlign val="baseline"/>
        <sz val="11"/>
        <color rgb="FF000000"/>
        <name val="Calibri"/>
        <scheme val="none"/>
      </font>
      <fill>
        <patternFill patternType="none">
          <fgColor indexed="64"/>
          <bgColor auto="1"/>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strike val="0"/>
        <outline val="0"/>
        <shadow val="0"/>
        <u val="none"/>
        <vertAlign val="baseline"/>
        <sz val="11"/>
        <color rgb="FF000000"/>
        <name val="Calibri"/>
        <scheme val="none"/>
      </font>
      <fill>
        <patternFill patternType="none">
          <fgColor indexed="64"/>
          <bgColor auto="1"/>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strike val="0"/>
        <outline val="0"/>
        <shadow val="0"/>
        <u val="none"/>
        <vertAlign val="baseline"/>
        <sz val="11"/>
        <color theme="1"/>
        <name val="Calibri"/>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border>
        <top style="thin">
          <color rgb="FF808080"/>
        </top>
      </border>
    </dxf>
    <dxf>
      <border diagonalUp="0" diagonalDown="0">
        <left style="thin">
          <color rgb="FF808080"/>
        </left>
        <right style="thin">
          <color rgb="FF808080"/>
        </right>
        <top style="thin">
          <color rgb="FF808080"/>
        </top>
        <bottom style="thin">
          <color rgb="FF808080"/>
        </bottom>
      </border>
    </dxf>
    <dxf>
      <font>
        <strike val="0"/>
        <outline val="0"/>
        <shadow val="0"/>
        <u val="none"/>
        <vertAlign val="baseline"/>
        <sz val="11"/>
        <color rgb="FF000000"/>
        <name val="Calibri"/>
        <scheme val="none"/>
      </font>
      <fill>
        <patternFill patternType="none">
          <fgColor indexed="64"/>
          <bgColor auto="1"/>
        </patternFill>
      </fill>
      <protection locked="0" hidden="0"/>
    </dxf>
    <dxf>
      <border>
        <bottom style="thin">
          <color rgb="FF808080"/>
        </bottom>
      </border>
    </dxf>
    <dxf>
      <border diagonalUp="0" diagonalDown="0">
        <left style="thin">
          <color theme="0" tint="-0.499984740745262"/>
        </left>
        <right style="thin">
          <color theme="0" tint="-0.499984740745262"/>
        </right>
        <top/>
        <bottom/>
        <vertical style="thin">
          <color theme="0" tint="-0.499984740745262"/>
        </vertical>
        <horizontal style="thin">
          <color theme="0" tint="-0.499984740745262"/>
        </horizontal>
      </border>
      <protection locked="0" hidden="0"/>
    </dxf>
    <dxf>
      <font>
        <strike val="0"/>
        <outline val="0"/>
        <shadow val="0"/>
        <u val="none"/>
        <vertAlign val="baseline"/>
        <sz val="11"/>
        <color theme="1"/>
        <name val="Calibri"/>
        <scheme val="minor"/>
      </font>
      <alignment horizontal="left" vertical="center" textRotation="0" wrapText="0" indent="0" justifyLastLine="0" shrinkToFit="0" readingOrder="0"/>
      <border diagonalUp="0" diagonalDown="0">
        <left style="thin">
          <color theme="0" tint="-0.499984740745262"/>
        </left>
        <right/>
        <top style="thin">
          <color theme="0" tint="-0.499984740745262"/>
        </top>
        <bottom style="thin">
          <color theme="0" tint="-0.499984740745262"/>
        </bottom>
      </border>
      <protection locked="0"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strike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1"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strike val="0"/>
        <outline val="0"/>
        <shadow val="0"/>
        <u val="none"/>
        <vertAlign val="baseline"/>
        <sz val="11"/>
        <color theme="1"/>
        <name val="Calibri"/>
        <scheme val="minor"/>
      </font>
      <alignment horizontal="left" vertical="center" textRotation="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outline="0">
        <left/>
        <right style="thin">
          <color theme="0" tint="-0.499984740745262"/>
        </right>
        <top style="thin">
          <color theme="0" tint="-0.499984740745262"/>
        </top>
        <bottom style="thin">
          <color theme="0" tint="-0.499984740745262"/>
        </bottom>
      </border>
      <protection locked="1" hidden="0"/>
    </dxf>
    <dxf>
      <border>
        <top style="thin">
          <color rgb="FF808080"/>
        </top>
      </border>
    </dxf>
    <dxf>
      <border diagonalUp="0" diagonalDown="0">
        <left style="thin">
          <color rgb="FF808080"/>
        </left>
        <right style="thin">
          <color rgb="FF808080"/>
        </right>
        <top style="thin">
          <color rgb="FF808080"/>
        </top>
        <bottom style="thin">
          <color rgb="FF808080"/>
        </bottom>
      </border>
    </dxf>
    <dxf>
      <font>
        <strike val="0"/>
        <outline val="0"/>
        <shadow val="0"/>
        <u val="none"/>
        <vertAlign val="baseline"/>
        <sz val="11"/>
        <color rgb="FF000000"/>
        <name val="Calibri"/>
        <scheme val="none"/>
      </font>
      <protection locked="1" hidden="0"/>
    </dxf>
    <dxf>
      <border>
        <bottom style="thin">
          <color rgb="FF808080"/>
        </bottom>
      </border>
    </dxf>
    <dxf>
      <border diagonalUp="0" diagonalDown="0">
        <left style="thin">
          <color theme="0" tint="-0.499984740745262"/>
        </left>
        <right style="thin">
          <color theme="0" tint="-0.499984740745262"/>
        </right>
        <top/>
        <bottom/>
        <vertical style="thin">
          <color theme="0" tint="-0.499984740745262"/>
        </vertical>
        <horizontal style="thin">
          <color theme="0" tint="-0.499984740745262"/>
        </horizontal>
      </border>
      <protection locked="1" hidden="0"/>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patternType="none">
          <fgColor indexed="64"/>
          <bgColor auto="1"/>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bottom style="thin">
          <color theme="0" tint="-0.499984740745262"/>
        </bottom>
      </border>
      <protection locked="0" hidden="0"/>
    </dxf>
    <dxf>
      <fill>
        <patternFill patternType="none">
          <fgColor indexed="64"/>
          <bgColor auto="1"/>
        </patternFill>
      </fill>
      <alignment horizontal="left" vertical="center" textRotation="0" wrapText="1" indent="0" justifyLastLine="0" shrinkToFit="0" readingOrder="0"/>
      <border diagonalUp="0" diagonalDown="0">
        <left style="thin">
          <color theme="0" tint="-0.499984740745262"/>
        </left>
        <right style="thin">
          <color theme="0" tint="-0.499984740745262"/>
        </right>
        <top/>
        <bottom style="thin">
          <color theme="0" tint="-0.499984740745262"/>
        </bottom>
      </border>
      <protection locked="0" hidden="0"/>
    </dxf>
    <dxf>
      <fill>
        <patternFill patternType="none">
          <fgColor indexed="64"/>
          <bgColor auto="1"/>
        </patternFill>
      </fill>
      <alignment horizontal="left"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ill>
        <patternFill patternType="none">
          <fgColor indexed="64"/>
          <bgColor auto="1"/>
        </patternFill>
      </fill>
      <alignment horizontal="left" vertical="center" textRotation="0" wrapText="1" indent="0" justifyLastLine="0" shrinkToFit="0" readingOrder="0"/>
      <border diagonalUp="0" diagonalDown="0" outline="0">
        <left style="thin">
          <color rgb="FF808080"/>
        </left>
        <right style="thin">
          <color theme="0" tint="-0.499984740745262"/>
        </right>
        <top style="thin">
          <color theme="0" tint="-0.499984740745262"/>
        </top>
        <bottom/>
      </border>
      <protection locked="0" hidden="0"/>
    </dxf>
    <dxf>
      <border outline="0">
        <bottom style="thin">
          <color theme="0" tint="-0.499984740745262"/>
        </bottom>
      </border>
    </dxf>
    <dxf>
      <fill>
        <patternFill patternType="none">
          <fgColor indexed="64"/>
          <bgColor auto="1"/>
        </patternFill>
      </fill>
      <protection locked="0" hidden="0"/>
    </dxf>
    <dxf>
      <font>
        <strike val="0"/>
        <outline val="0"/>
        <shadow val="0"/>
        <u val="none"/>
        <vertAlign val="baseline"/>
        <sz val="11"/>
        <color theme="1"/>
        <name val="Calibri"/>
        <scheme val="minor"/>
      </font>
      <alignment horizontal="left" vertical="center" textRotation="0" wrapText="0" indent="0" justifyLastLine="0" shrinkToFit="0" readingOrder="0"/>
      <border diagonalUp="0" diagonalDown="0">
        <left style="thin">
          <color theme="0" tint="-0.499984740745262"/>
        </left>
        <right/>
        <top style="thin">
          <color theme="0" tint="-0.499984740745262"/>
        </top>
        <bottom style="thin">
          <color theme="0" tint="-0.499984740745262"/>
        </bottom>
      </border>
      <protection locked="0"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font>
        <strike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1"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b val="0"/>
        <i val="0"/>
        <strike val="0"/>
        <condense val="0"/>
        <extend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strike val="0"/>
        <outline val="0"/>
        <shadow val="0"/>
        <u val="none"/>
        <vertAlign val="baseline"/>
        <sz val="11"/>
        <color theme="1"/>
        <name val="Calibri"/>
        <scheme val="minor"/>
      </font>
      <alignment horizontal="left" vertical="center" textRotation="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outline="0">
        <left/>
        <right style="thin">
          <color theme="0" tint="-0.499984740745262"/>
        </right>
        <top style="thin">
          <color theme="0" tint="-0.499984740745262"/>
        </top>
        <bottom style="thin">
          <color theme="0" tint="-0.499984740745262"/>
        </bottom>
      </border>
      <protection locked="1" hidden="0"/>
    </dxf>
    <dxf>
      <border>
        <top style="thin">
          <color rgb="FF808080"/>
        </top>
      </border>
    </dxf>
    <dxf>
      <border diagonalUp="0" diagonalDown="0">
        <left style="thin">
          <color rgb="FF808080"/>
        </left>
        <right style="thin">
          <color rgb="FF808080"/>
        </right>
        <top style="thin">
          <color rgb="FF808080"/>
        </top>
        <bottom style="thin">
          <color rgb="FF808080"/>
        </bottom>
      </border>
    </dxf>
    <dxf>
      <font>
        <strike val="0"/>
        <outline val="0"/>
        <shadow val="0"/>
        <u val="none"/>
        <vertAlign val="baseline"/>
        <sz val="11"/>
        <color rgb="FF000000"/>
        <name val="Calibri"/>
        <scheme val="minor"/>
      </font>
      <protection locked="1" hidden="0"/>
    </dxf>
    <dxf>
      <border>
        <bottom style="thin">
          <color rgb="FF808080"/>
        </bottom>
      </border>
    </dxf>
    <dxf>
      <border diagonalUp="0" diagonalDown="0">
        <left style="thin">
          <color theme="0" tint="-0.499984740745262"/>
        </left>
        <right style="thin">
          <color theme="0" tint="-0.499984740745262"/>
        </right>
        <top/>
        <bottom/>
        <vertical style="thin">
          <color theme="0" tint="-0.499984740745262"/>
        </vertical>
        <horizontal style="thin">
          <color theme="0" tint="-0.499984740745262"/>
        </horizontal>
      </border>
      <protection locked="1" hidden="0"/>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none">
          <fgColor indexed="64"/>
          <bgColor auto="1"/>
        </patternFill>
      </fill>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ill>
        <patternFill patternType="none">
          <fgColor indexed="64"/>
          <bgColor auto="1"/>
        </patternFill>
      </fill>
      <protection locked="1" hidden="0"/>
    </dxf>
    <dxf>
      <font>
        <strike val="0"/>
        <outline val="0"/>
        <shadow val="0"/>
        <u val="none"/>
        <vertAlign val="baseline"/>
        <sz val="11"/>
        <color theme="1"/>
        <name val="Calibri"/>
        <scheme val="minor"/>
      </font>
      <protection locked="0"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border>
      <protection locked="0" hidden="0"/>
    </dxf>
    <dxf>
      <font>
        <strike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1" hidden="0"/>
    </dxf>
    <dxf>
      <font>
        <strike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strike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0" hidden="0"/>
    </dxf>
    <dxf>
      <font>
        <strike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border>
      <protection locked="1" hidden="1"/>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border>
      <protection locked="0" hidden="0"/>
    </dxf>
    <dxf>
      <font>
        <strike val="0"/>
        <outline val="0"/>
        <shadow val="0"/>
        <u val="none"/>
        <vertAlign val="baseline"/>
        <sz val="11"/>
        <color theme="1"/>
        <name val="Calibri"/>
        <scheme val="minor"/>
      </font>
      <numFmt numFmtId="0" formatCode="General"/>
      <alignment horizontal="center" vertical="center" textRotation="0" wrapText="0"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1"/>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0" hidden="0"/>
    </dxf>
    <dxf>
      <font>
        <strike val="0"/>
        <outline val="0"/>
        <shadow val="0"/>
        <u val="none"/>
        <vertAlign val="baseline"/>
        <sz val="11"/>
        <color theme="1"/>
        <name val="Calibri"/>
        <scheme val="minor"/>
      </font>
      <alignment horizontal="left" vertical="center" textRotation="0" indent="0" justifyLastLine="0" shrinkToFit="0" readingOrder="0"/>
      <border diagonalUp="0" diagonalDown="0" outline="0">
        <left style="thin">
          <color theme="0" tint="-0.499984740745262"/>
        </left>
        <right style="thin">
          <color theme="0" tint="-0.499984740745262"/>
        </right>
        <top style="thin">
          <color theme="0" tint="-0.499984740745262"/>
        </top>
        <bottom style="thin">
          <color theme="0" tint="-0.499984740745262"/>
        </bottom>
      </border>
      <protection locked="1" hidden="0"/>
    </dxf>
    <dxf>
      <font>
        <strike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right style="thin">
          <color theme="0" tint="-0.499984740745262"/>
        </right>
        <top style="thin">
          <color theme="0" tint="-0.499984740745262"/>
        </top>
        <bottom style="thin">
          <color theme="0" tint="-0.499984740745262"/>
        </bottom>
      </border>
      <protection locked="1" hidden="0"/>
    </dxf>
    <dxf>
      <border>
        <top style="thin">
          <color theme="0" tint="-0.499984740745262"/>
        </top>
      </border>
    </dxf>
    <dxf>
      <border diagonalUp="0" diagonalDown="0">
        <left style="thin">
          <color theme="0" tint="-0.499984740745262"/>
        </left>
        <right style="thin">
          <color theme="0" tint="-0.499984740745262"/>
        </right>
        <top style="thin">
          <color theme="0" tint="-0.499984740745262"/>
        </top>
        <bottom style="thin">
          <color theme="0" tint="-0.499984740745262"/>
        </bottom>
      </border>
    </dxf>
    <dxf>
      <font>
        <strike val="0"/>
        <outline val="0"/>
        <shadow val="0"/>
        <u val="none"/>
        <vertAlign val="baseline"/>
        <sz val="11"/>
        <color theme="1"/>
        <name val="Calibri"/>
        <scheme val="minor"/>
      </font>
      <protection locked="1" hidden="0"/>
    </dxf>
    <dxf>
      <border>
        <bottom style="thin">
          <color theme="0" tint="-0.499984740745262"/>
        </bottom>
      </border>
    </dxf>
    <dxf>
      <border diagonalUp="0" diagonalDown="0">
        <left style="thin">
          <color theme="0" tint="-0.499984740745262"/>
        </left>
        <right style="thin">
          <color theme="0" tint="-0.499984740745262"/>
        </right>
        <top/>
        <bottom/>
        <vertical style="thin">
          <color theme="0" tint="-0.499984740745262"/>
        </vertical>
        <horizontal style="thin">
          <color theme="0" tint="-0.499984740745262"/>
        </horizontal>
      </border>
      <protection locked="1" hidden="0"/>
    </dxf>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FF3300"/>
      <color rgb="FFF6F369"/>
      <color rgb="FFFFFF66"/>
      <color rgb="FFFFFF99"/>
      <color rgb="FF8BCD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23813</xdr:colOff>
      <xdr:row>0</xdr:row>
      <xdr:rowOff>11906</xdr:rowOff>
    </xdr:from>
    <xdr:to>
      <xdr:col>1</xdr:col>
      <xdr:colOff>1521354</xdr:colOff>
      <xdr:row>2</xdr:row>
      <xdr:rowOff>690108</xdr:rowOff>
    </xdr:to>
    <xdr:pic>
      <xdr:nvPicPr>
        <xdr:cNvPr id="2" name="Picture 1" descr="Assistant Secretary for Preparedness and Response (ASPR) logo" title="Assistant Secretary for Preparedness and Response (ASPR) 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3" y="11906"/>
          <a:ext cx="2500312" cy="1059202"/>
        </a:xfrm>
        <a:prstGeom prst="rect">
          <a:avLst/>
        </a:prstGeom>
      </xdr:spPr>
    </xdr:pic>
    <xdr:clientData/>
  </xdr:twoCellAnchor>
  <xdr:twoCellAnchor editAs="oneCell">
    <xdr:from>
      <xdr:col>1</xdr:col>
      <xdr:colOff>1739637</xdr:colOff>
      <xdr:row>0</xdr:row>
      <xdr:rowOff>0</xdr:rowOff>
    </xdr:from>
    <xdr:to>
      <xdr:col>1</xdr:col>
      <xdr:colOff>4368270</xdr:colOff>
      <xdr:row>2</xdr:row>
      <xdr:rowOff>685832</xdr:rowOff>
    </xdr:to>
    <xdr:pic>
      <xdr:nvPicPr>
        <xdr:cNvPr id="3" name="Picture 2" descr="TRACIE Healthcare Emergency Preparedness Information Gateway logo" title="TRACIE Healthcare Emergency Preparedness Information Gateway logo">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92137" y="0"/>
          <a:ext cx="2628633" cy="10668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121920</xdr:colOff>
          <xdr:row>14</xdr:row>
          <xdr:rowOff>45720</xdr:rowOff>
        </xdr:from>
        <xdr:to>
          <xdr:col>4</xdr:col>
          <xdr:colOff>1706880</xdr:colOff>
          <xdr:row>14</xdr:row>
          <xdr:rowOff>464820</xdr:rowOff>
        </xdr:to>
        <xdr:sp macro="" textlink="">
          <xdr:nvSpPr>
            <xdr:cNvPr id="6278" name="Button 134" hidden="1">
              <a:extLst>
                <a:ext uri="{63B3BB69-23CF-44E3-9099-C40C66FF867C}">
                  <a14:compatExt spid="_x0000_s6278"/>
                </a:ext>
                <a:ext uri="{FF2B5EF4-FFF2-40B4-BE49-F238E27FC236}">
                  <a16:creationId xmlns:a16="http://schemas.microsoft.com/office/drawing/2014/main" id="{00000000-0008-0000-0200-000086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New Row</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556260</xdr:colOff>
          <xdr:row>19</xdr:row>
          <xdr:rowOff>137160</xdr:rowOff>
        </xdr:from>
        <xdr:to>
          <xdr:col>3</xdr:col>
          <xdr:colOff>2042160</xdr:colOff>
          <xdr:row>19</xdr:row>
          <xdr:rowOff>518160</xdr:rowOff>
        </xdr:to>
        <xdr:sp macro="" textlink="">
          <xdr:nvSpPr>
            <xdr:cNvPr id="18464" name="Button 32" hidden="1">
              <a:extLst>
                <a:ext uri="{63B3BB69-23CF-44E3-9099-C40C66FF867C}">
                  <a14:compatExt spid="_x0000_s18464"/>
                </a:ext>
                <a:ext uri="{FF2B5EF4-FFF2-40B4-BE49-F238E27FC236}">
                  <a16:creationId xmlns:a16="http://schemas.microsoft.com/office/drawing/2014/main" id="{00000000-0008-0000-0300-0000204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New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579120</xdr:colOff>
          <xdr:row>19</xdr:row>
          <xdr:rowOff>106680</xdr:rowOff>
        </xdr:from>
        <xdr:to>
          <xdr:col>4</xdr:col>
          <xdr:colOff>1988820</xdr:colOff>
          <xdr:row>19</xdr:row>
          <xdr:rowOff>525780</xdr:rowOff>
        </xdr:to>
        <xdr:sp macro="" textlink="">
          <xdr:nvSpPr>
            <xdr:cNvPr id="18465" name="Button 33" hidden="1">
              <a:extLst>
                <a:ext uri="{63B3BB69-23CF-44E3-9099-C40C66FF867C}">
                  <a14:compatExt spid="_x0000_s18465"/>
                </a:ext>
                <a:ext uri="{FF2B5EF4-FFF2-40B4-BE49-F238E27FC236}">
                  <a16:creationId xmlns:a16="http://schemas.microsoft.com/office/drawing/2014/main" id="{00000000-0008-0000-0300-0000214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New Row</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137160</xdr:colOff>
          <xdr:row>23</xdr:row>
          <xdr:rowOff>83820</xdr:rowOff>
        </xdr:from>
        <xdr:to>
          <xdr:col>4</xdr:col>
          <xdr:colOff>1546860</xdr:colOff>
          <xdr:row>23</xdr:row>
          <xdr:rowOff>502920</xdr:rowOff>
        </xdr:to>
        <xdr:sp macro="" textlink="">
          <xdr:nvSpPr>
            <xdr:cNvPr id="19498" name="Button 42" hidden="1">
              <a:extLst>
                <a:ext uri="{63B3BB69-23CF-44E3-9099-C40C66FF867C}">
                  <a14:compatExt spid="_x0000_s19498"/>
                </a:ext>
                <a:ext uri="{FF2B5EF4-FFF2-40B4-BE49-F238E27FC236}">
                  <a16:creationId xmlns:a16="http://schemas.microsoft.com/office/drawing/2014/main" id="{00000000-0008-0000-0400-00002A4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New Row</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60960</xdr:colOff>
          <xdr:row>21</xdr:row>
          <xdr:rowOff>60960</xdr:rowOff>
        </xdr:from>
        <xdr:to>
          <xdr:col>4</xdr:col>
          <xdr:colOff>1470660</xdr:colOff>
          <xdr:row>21</xdr:row>
          <xdr:rowOff>480060</xdr:rowOff>
        </xdr:to>
        <xdr:sp macro="" textlink="">
          <xdr:nvSpPr>
            <xdr:cNvPr id="22536" name="Button 8" hidden="1">
              <a:extLst>
                <a:ext uri="{63B3BB69-23CF-44E3-9099-C40C66FF867C}">
                  <a14:compatExt spid="_x0000_s22536"/>
                </a:ext>
                <a:ext uri="{FF2B5EF4-FFF2-40B4-BE49-F238E27FC236}">
                  <a16:creationId xmlns:a16="http://schemas.microsoft.com/office/drawing/2014/main" id="{00000000-0008-0000-0500-0000085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New Row</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175260</xdr:colOff>
          <xdr:row>13</xdr:row>
          <xdr:rowOff>38100</xdr:rowOff>
        </xdr:from>
        <xdr:to>
          <xdr:col>4</xdr:col>
          <xdr:colOff>1584960</xdr:colOff>
          <xdr:row>13</xdr:row>
          <xdr:rowOff>464820</xdr:rowOff>
        </xdr:to>
        <xdr:sp macro="" textlink="">
          <xdr:nvSpPr>
            <xdr:cNvPr id="23556" name="Button 4" hidden="1">
              <a:extLst>
                <a:ext uri="{63B3BB69-23CF-44E3-9099-C40C66FF867C}">
                  <a14:compatExt spid="_x0000_s23556"/>
                </a:ext>
                <a:ext uri="{FF2B5EF4-FFF2-40B4-BE49-F238E27FC236}">
                  <a16:creationId xmlns:a16="http://schemas.microsoft.com/office/drawing/2014/main" id="{00000000-0008-0000-0600-0000045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New Row</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60960</xdr:colOff>
          <xdr:row>15</xdr:row>
          <xdr:rowOff>7620</xdr:rowOff>
        </xdr:from>
        <xdr:to>
          <xdr:col>4</xdr:col>
          <xdr:colOff>1470660</xdr:colOff>
          <xdr:row>16</xdr:row>
          <xdr:rowOff>7620</xdr:rowOff>
        </xdr:to>
        <xdr:sp macro="" textlink="">
          <xdr:nvSpPr>
            <xdr:cNvPr id="24580" name="Button 4" hidden="1">
              <a:extLst>
                <a:ext uri="{63B3BB69-23CF-44E3-9099-C40C66FF867C}">
                  <a14:compatExt spid="_x0000_s24580"/>
                </a:ext>
                <a:ext uri="{FF2B5EF4-FFF2-40B4-BE49-F238E27FC236}">
                  <a16:creationId xmlns:a16="http://schemas.microsoft.com/office/drawing/2014/main" id="{00000000-0008-0000-0700-0000046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New Row</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4:K13" totalsRowShown="0" headerRowDxfId="176" dataDxfId="174" headerRowBorderDxfId="175" tableBorderDxfId="173" totalsRowBorderDxfId="172">
  <tableColumns count="11">
    <tableColumn id="1" xr3:uid="{00000000-0010-0000-0000-000001000000}" name="Item" dataDxfId="171"/>
    <tableColumn id="2" xr3:uid="{00000000-0010-0000-0000-000002000000}" name="Notes" dataDxfId="170"/>
    <tableColumn id="3" xr3:uid="{00000000-0010-0000-0000-000003000000}" name="Likelihood of Use" dataDxfId="169"/>
    <tableColumn id="4" xr3:uid="{00000000-0010-0000-0000-000004000000}" name="LoU-Numbers" dataDxfId="168">
      <calculatedColumnFormula>IF(LEFT(Table1[[#This Row],[Likelihood of Use]],1)="1", 1, IF(LEFT(Table1[[#This Row],[Likelihood of Use]],1)="2", 2, IF(LEFT(Table1[[#This Row],[Likelihood of Use]],1)="3", 3, IF(LEFT(Table1[[#This Row],[Likelihood of Use]],1)="4", 4, IF(LEFT(Table1[[#This Row],[Likelihood of Use]],1)="5", 5, 0)))))</calculatedColumnFormula>
    </tableColumn>
    <tableColumn id="5" xr3:uid="{00000000-0010-0000-0000-000005000000}" name="Impact" dataDxfId="167"/>
    <tableColumn id="6" xr3:uid="{00000000-0010-0000-0000-000006000000}" name="Impact-Numbers" dataDxfId="166">
      <calculatedColumnFormula>IF(LEFT(Table1[[#This Row],[Impact]],1)="1", 1, IF(LEFT(Table1[[#This Row],[Impact]],1)="2", 2, IF(LEFT(Table1[[#This Row],[Impact]],1)="3", 3, IF(LEFT(Table1[[#This Row],[Impact]],1)="4", 4, IF(LEFT(Table1[[#This Row],[Impact]],1)="5", 5, 0)))))</calculatedColumnFormula>
    </tableColumn>
    <tableColumn id="7" xr3:uid="{00000000-0010-0000-0000-000007000000}" name="Work Remaining" dataDxfId="165"/>
    <tableColumn id="8" xr3:uid="{00000000-0010-0000-0000-000008000000}" name="WR-Numbers" dataDxfId="164">
      <calculatedColumnFormula>IF(LEFT(Table1[[#This Row],[Work Remaining]],1)="1", 1, IF(LEFT(Table1[[#This Row],[Work Remaining]],1)="2", 2, IF(LEFT(Table1[[#This Row],[Work Remaining]],1)="3", 3, IF(LEFT(Table1[[#This Row],[Work Remaining]],1)="4", 4, IF(LEFT(Table1[[#This Row],[Work Remaining]],1)="5", 5, 0)))))</calculatedColumnFormula>
    </tableColumn>
    <tableColumn id="9" xr3:uid="{00000000-0010-0000-0000-000009000000}" name="Composite Risk (L+I+W)" dataDxfId="163">
      <calculatedColumnFormula>IF(ISERR(Table1[[#This Row],[LoU-Numbers]]+Table1[[#This Row],[Impact-Numbers]]+Table1[[#This Row],[WR-Numbers]]),0, Table1[[#This Row],[LoU-Numbers]]+Table1[[#This Row],[Impact-Numbers]]+Table1[[#This Row],[WR-Numbers]])</calculatedColumnFormula>
    </tableColumn>
    <tableColumn id="10" xr3:uid="{00000000-0010-0000-0000-00000A000000}" name="Challenges" dataDxfId="162"/>
    <tableColumn id="11" xr3:uid="{00000000-0010-0000-0000-00000B000000}" name="Gaps/Comments" dataDxfId="161"/>
  </tableColumns>
  <tableStyleInfo name="TableStyleMedium16" showFirstColumn="0" showLastColumn="0" showRowStripes="1" showColumnStripes="0"/>
  <extLst>
    <ext xmlns:x14="http://schemas.microsoft.com/office/spreadsheetml/2009/9/main" uri="{504A1905-F514-4f6f-8877-14C23A59335A}">
      <x14:table altTextSummary="Coalition Resources: Plan Elements Table"/>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1000000}" name="Table19" displayName="Table19" ref="A16:E24" totalsRowShown="0" dataDxfId="160">
  <autoFilter ref="A16:E24" xr:uid="{00000000-0009-0000-0100-000011000000}"/>
  <tableColumns count="5">
    <tableColumn id="1" xr3:uid="{00000000-0010-0000-0100-000001000000}" name="Item" dataDxfId="159"/>
    <tableColumn id="2" xr3:uid="{00000000-0010-0000-0100-000002000000}" name="Gap (Number or Y/N)" dataDxfId="158"/>
    <tableColumn id="3" xr3:uid="{00000000-0010-0000-0100-000003000000}" name="Comments" dataDxfId="157"/>
    <tableColumn id="5" xr3:uid="{00000000-0010-0000-0100-000005000000}" name="Column1" dataDxfId="156"/>
    <tableColumn id="6" xr3:uid="{00000000-0010-0000-0100-000006000000}" name="Notes" dataDxfId="155"/>
  </tableColumns>
  <tableStyleInfo name="TableStyleMedium16" showFirstColumn="0" showLastColumn="0" showRowStripes="1" showColumnStripes="0"/>
  <extLst>
    <ext xmlns:x14="http://schemas.microsoft.com/office/spreadsheetml/2009/9/main" uri="{504A1905-F514-4f6f-8877-14C23A59335A}">
      <x14:table altTextSummary="Coalition Resources: Assets - depending on coalition size may track specific numbers or relative adequacy Table"/>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14" displayName="Table14" ref="A4:K18" totalsRowShown="0" headerRowDxfId="151" dataDxfId="149" headerRowBorderDxfId="150" tableBorderDxfId="148" totalsRowBorderDxfId="147">
  <tableColumns count="11">
    <tableColumn id="1" xr3:uid="{00000000-0010-0000-0200-000001000000}" name="Item" dataDxfId="146"/>
    <tableColumn id="2" xr3:uid="{00000000-0010-0000-0200-000002000000}" name="Notes" dataDxfId="145"/>
    <tableColumn id="3" xr3:uid="{00000000-0010-0000-0200-000003000000}" name="Likelihood of Use" dataDxfId="144"/>
    <tableColumn id="9" xr3:uid="{00000000-0010-0000-0200-000009000000}" name="LoU-Numbers" dataDxfId="143">
      <calculatedColumnFormula>IF(LEFT(Table14[[#This Row],[Likelihood of Use]],1)="1", 1, IF(LEFT(Table14[[#This Row],[Likelihood of Use]],1)="2", 2, IF(LEFT(Table14[[#This Row],[Likelihood of Use]],1)="3", 3, IF(LEFT(Table14[[#This Row],[Likelihood of Use]],1)="4", 4, IF(LEFT(Table14[[#This Row],[Likelihood of Use]],1)="5", 5, 0)))))</calculatedColumnFormula>
    </tableColumn>
    <tableColumn id="4" xr3:uid="{00000000-0010-0000-0200-000004000000}" name="Impact" dataDxfId="142"/>
    <tableColumn id="10" xr3:uid="{00000000-0010-0000-0200-00000A000000}" name="Impact-Numbers" dataDxfId="141">
      <calculatedColumnFormula>IF(LEFT(Table14[[#This Row],[Impact]],1)="1", 1, IF(LEFT(Table14[[#This Row],[Impact]],1)="2", 2, IF(LEFT(Table14[[#This Row],[Impact]],1)="3", 3, IF(LEFT(Table14[[#This Row],[Impact]],1)="4", 4, IF(LEFT(Table14[[#This Row],[Impact]],1)="5", 5, 0)))))</calculatedColumnFormula>
    </tableColumn>
    <tableColumn id="5" xr3:uid="{00000000-0010-0000-0200-000005000000}" name="Work Remaining" dataDxfId="140"/>
    <tableColumn id="11" xr3:uid="{00000000-0010-0000-0200-00000B000000}" name="WR-Numbers" dataDxfId="139">
      <calculatedColumnFormula>IF(LEFT(Table14[[#This Row],[Work Remaining]],1)="1", 1, IF(LEFT(Table14[[#This Row],[Work Remaining]],1)="2", 2, IF(LEFT(Table14[[#This Row],[Work Remaining]],1)="3", 3, IF(LEFT(Table14[[#This Row],[Work Remaining]],1)="4", 4, IF(LEFT(Table14[[#This Row],[Work Remaining]],1)="5", 5, 0)))))</calculatedColumnFormula>
    </tableColumn>
    <tableColumn id="6" xr3:uid="{00000000-0010-0000-0200-000006000000}" name="Composite Risk (L+I+W)" dataDxfId="138">
      <calculatedColumnFormula>IF(ISERR(Table14[[#This Row],[LoU-Numbers]]+Table14[[#This Row],[Impact-Numbers]]+Table14[[#This Row],[WR-Numbers]]),0, Table14[[#This Row],[LoU-Numbers]]+Table14[[#This Row],[Impact-Numbers]]+Table14[[#This Row],[WR-Numbers]])</calculatedColumnFormula>
    </tableColumn>
    <tableColumn id="7" xr3:uid="{00000000-0010-0000-0200-000007000000}" name="Challenges" dataDxfId="137"/>
    <tableColumn id="8" xr3:uid="{00000000-0010-0000-0200-000008000000}" name="Gaps/Comments" dataDxfId="136"/>
  </tableColumns>
  <tableStyleInfo name="TableStyleMedium16" showFirstColumn="0" showLastColumn="0" showRowStripes="1" showColumnStripes="0"/>
  <extLst>
    <ext xmlns:x14="http://schemas.microsoft.com/office/spreadsheetml/2009/9/main" uri="{504A1905-F514-4f6f-8877-14C23A59335A}">
      <x14:table altTextSummary="EMS Resources: Plan Elements Table"/>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3000000}" name="Table17" displayName="Table17" ref="A21:E38" totalsRowShown="0" dataDxfId="135" tableBorderDxfId="134">
  <autoFilter ref="A21:E38" xr:uid="{00000000-0009-0000-0100-000010000000}"/>
  <tableColumns count="5">
    <tableColumn id="1" xr3:uid="{00000000-0010-0000-0300-000001000000}" name="Item" dataDxfId="133"/>
    <tableColumn id="2" xr3:uid="{00000000-0010-0000-0300-000002000000}" name="Gap (Number or Y/N)" dataDxfId="132"/>
    <tableColumn id="3" xr3:uid="{00000000-0010-0000-0300-000003000000}" name="Comments" dataDxfId="131"/>
    <tableColumn id="5" xr3:uid="{00000000-0010-0000-0300-000005000000}" name="Column1" dataDxfId="130"/>
    <tableColumn id="6" xr3:uid="{00000000-0010-0000-0300-000006000000}" name="Notes" dataDxfId="129"/>
  </tableColumns>
  <tableStyleInfo name="TableStyleMedium16" showFirstColumn="0" showLastColumn="0" showRowStripes="1" showColumnStripes="0"/>
  <extLst>
    <ext xmlns:x14="http://schemas.microsoft.com/office/spreadsheetml/2009/9/main" uri="{504A1905-F514-4f6f-8877-14C23A59335A}">
      <x14:table altTextSummary="EMS Resources: Assets Table"/>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146" displayName="Table146" ref="A4:K21" totalsRowShown="0" headerRowDxfId="125" dataDxfId="123" headerRowBorderDxfId="124" tableBorderDxfId="122" totalsRowBorderDxfId="121">
  <tableColumns count="11">
    <tableColumn id="1" xr3:uid="{00000000-0010-0000-0400-000001000000}" name="Item" dataDxfId="120"/>
    <tableColumn id="2" xr3:uid="{00000000-0010-0000-0400-000002000000}" name="Notes" dataDxfId="119"/>
    <tableColumn id="3" xr3:uid="{00000000-0010-0000-0400-000003000000}" name="Likelihood of Use" dataDxfId="118"/>
    <tableColumn id="9" xr3:uid="{00000000-0010-0000-0400-000009000000}" name="LoU-Numbers" dataDxfId="117">
      <calculatedColumnFormula>IF(LEFT(Table146[[#This Row],[Likelihood of Use]],1)="1", 1, IF(LEFT(Table146[[#This Row],[Likelihood of Use]],1)="2", 2, IF(LEFT(Table146[[#This Row],[Likelihood of Use]],1)="3", 3, IF(LEFT(Table146[[#This Row],[Likelihood of Use]],1)="4", 4, IF(LEFT(Table146[[#This Row],[Likelihood of Use]],1)="5", 5, 0)))))</calculatedColumnFormula>
    </tableColumn>
    <tableColumn id="4" xr3:uid="{00000000-0010-0000-0400-000004000000}" name="Impact" dataDxfId="116"/>
    <tableColumn id="10" xr3:uid="{00000000-0010-0000-0400-00000A000000}" name="Impact-Numbers" dataDxfId="115">
      <calculatedColumnFormula>IF(LEFT(Table146[[#This Row],[Impact]],1)="1", 1, IF(LEFT(Table146[[#This Row],[Impact]],1)="2", 2, IF(LEFT(Table146[[#This Row],[Impact]],1)="3", 3, IF(LEFT(Table146[[#This Row],[Impact]],1)="4", 4, IF(LEFT(Table146[[#This Row],[Impact]],1)="5", 5, 0)))))</calculatedColumnFormula>
    </tableColumn>
    <tableColumn id="5" xr3:uid="{00000000-0010-0000-0400-000005000000}" name="Work Remaining" dataDxfId="114"/>
    <tableColumn id="11" xr3:uid="{00000000-0010-0000-0400-00000B000000}" name="WR-Numbers" dataDxfId="113">
      <calculatedColumnFormula>IF(LEFT(Table146[[#This Row],[Work Remaining]],1)="1", 1, IF(LEFT(Table146[[#This Row],[Work Remaining]],1)="2", 2, IF(LEFT(Table146[[#This Row],[Work Remaining]],1)="3", 3, IF(LEFT(Table146[[#This Row],[Work Remaining]],1)="4", 4, IF(LEFT(Table146[[#This Row],[Work Remaining]],1)="5", 5, 0)))))</calculatedColumnFormula>
    </tableColumn>
    <tableColumn id="6" xr3:uid="{00000000-0010-0000-0400-000006000000}" name="Composite Risk (L+I+W)" dataDxfId="112">
      <calculatedColumnFormula>IF(ISERR(Table146[[#This Row],[LoU-Numbers]]+Table146[[#This Row],[Impact-Numbers]]+Table146[[#This Row],[WR-Numbers]]),0, Table146[[#This Row],[LoU-Numbers]]+Table146[[#This Row],[Impact-Numbers]]+Table146[[#This Row],[WR-Numbers]])</calculatedColumnFormula>
    </tableColumn>
    <tableColumn id="7" xr3:uid="{00000000-0010-0000-0400-000007000000}" name="Challenges" dataDxfId="111"/>
    <tableColumn id="8" xr3:uid="{00000000-0010-0000-0400-000008000000}" name="Gaps/Comments" dataDxfId="110"/>
  </tableColumns>
  <tableStyleInfo name="TableStyleMedium16" showFirstColumn="0" showLastColumn="0" showRowStripes="1" showColumnStripes="0"/>
  <extLst>
    <ext xmlns:x14="http://schemas.microsoft.com/office/spreadsheetml/2009/9/main" uri="{504A1905-F514-4f6f-8877-14C23A59335A}">
      <x14:table altTextSummary="Hospital/Healthcare Resources: Plan Elements Table"/>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1357" displayName="Table1357" ref="A25:E59" totalsRowShown="0" headerRowDxfId="109" dataDxfId="107" headerRowBorderDxfId="108" tableBorderDxfId="106" totalsRowBorderDxfId="105">
  <tableColumns count="5">
    <tableColumn id="1" xr3:uid="{00000000-0010-0000-0500-000001000000}" name="Item" dataDxfId="104"/>
    <tableColumn id="9" xr3:uid="{00000000-0010-0000-0500-000009000000}" name="Gap (Number or Y/N)" dataDxfId="103"/>
    <tableColumn id="2" xr3:uid="{00000000-0010-0000-0500-000002000000}" name="Comments" dataDxfId="102"/>
    <tableColumn id="3" xr3:uid="{00000000-0010-0000-0500-000003000000}" name="Column1" dataDxfId="101"/>
    <tableColumn id="4" xr3:uid="{00000000-0010-0000-0500-000004000000}" name="Notes" dataDxfId="100"/>
  </tableColumns>
  <tableStyleInfo name="TableStyleMedium16" showFirstColumn="0" showLastColumn="0" showRowStripes="1" showColumnStripes="0"/>
  <extLst>
    <ext xmlns:x14="http://schemas.microsoft.com/office/spreadsheetml/2009/9/main" uri="{504A1905-F514-4f6f-8877-14C23A59335A}">
      <x14:table altTextSummary="Hospital/Healthcare Resources: Assets Table"/>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le8" displayName="Table8" ref="A4:K19" totalsRowShown="0" headerRowDxfId="96" dataDxfId="94" headerRowBorderDxfId="95" tableBorderDxfId="93" totalsRowBorderDxfId="92">
  <tableColumns count="11">
    <tableColumn id="1" xr3:uid="{00000000-0010-0000-0600-000001000000}" name="Item" dataDxfId="91"/>
    <tableColumn id="2" xr3:uid="{00000000-0010-0000-0600-000002000000}" name="Notes" dataDxfId="90"/>
    <tableColumn id="3" xr3:uid="{00000000-0010-0000-0600-000003000000}" name="Likelihood of Use" dataDxfId="89"/>
    <tableColumn id="9" xr3:uid="{00000000-0010-0000-0600-000009000000}" name="LoU-Numbers" dataDxfId="88">
      <calculatedColumnFormula>IF(LEFT(Table8[[#This Row],[Likelihood of Use]],1)="1", 1, IF(LEFT(Table8[[#This Row],[Likelihood of Use]],1)="2", 2, IF(LEFT(Table8[[#This Row],[Likelihood of Use]],1)="3", 3, IF(LEFT(Table8[[#This Row],[Likelihood of Use]],1)="4", 4, IF(LEFT(Table8[[#This Row],[Likelihood of Use]],1)="5", 5, 0)))))</calculatedColumnFormula>
    </tableColumn>
    <tableColumn id="4" xr3:uid="{00000000-0010-0000-0600-000004000000}" name="Impact" dataDxfId="87"/>
    <tableColumn id="10" xr3:uid="{00000000-0010-0000-0600-00000A000000}" name="Impact-Numbers" dataDxfId="86">
      <calculatedColumnFormula>IF(LEFT(Table8[[#This Row],[Impact]],1)="1", 1, IF(LEFT(Table8[[#This Row],[Impact]],1)="2", 2, IF(LEFT(Table8[[#This Row],[Impact]],1)="3", 3, IF(LEFT(Table8[[#This Row],[Impact]],1)="4", 4, IF(LEFT(Table8[[#This Row],[Impact]],1)="5", 5, 0)))))</calculatedColumnFormula>
    </tableColumn>
    <tableColumn id="5" xr3:uid="{00000000-0010-0000-0600-000005000000}" name="Work Remaining" dataDxfId="85"/>
    <tableColumn id="11" xr3:uid="{00000000-0010-0000-0600-00000B000000}" name="WR-Numbers" dataDxfId="84">
      <calculatedColumnFormula>IF(LEFT(Table8[[#This Row],[Work Remaining]],1)="1", 1, IF(LEFT(Table8[[#This Row],[Work Remaining]],1)="2", 2, IF(LEFT(Table8[[#This Row],[Work Remaining]],1)="3", 3, IF(LEFT(Table8[[#This Row],[Work Remaining]],1)="4", 4, IF(LEFT(Table8[[#This Row],[Work Remaining]],1)="5", 5, 0)))))</calculatedColumnFormula>
    </tableColumn>
    <tableColumn id="6" xr3:uid="{00000000-0010-0000-0600-000006000000}" name="Composite Risk (L+I+W)" dataDxfId="83">
      <calculatedColumnFormula>IF(ISERR(Table8[[#This Row],[LoU-Numbers]]+Table8[[#This Row],[Impact-Numbers]]+Table8[[#This Row],[WR-Numbers]]),0, Table8[[#This Row],[LoU-Numbers]]+Table8[[#This Row],[Impact-Numbers]]+Table8[[#This Row],[WR-Numbers]])</calculatedColumnFormula>
    </tableColumn>
    <tableColumn id="7" xr3:uid="{00000000-0010-0000-0600-000007000000}" name="Challenges" dataDxfId="82"/>
    <tableColumn id="8" xr3:uid="{00000000-0010-0000-0600-000008000000}" name="Gaps/Comments" dataDxfId="81"/>
  </tableColumns>
  <tableStyleInfo name="TableStyleMedium16" showFirstColumn="0" showLastColumn="0" showRowStripes="1" showColumnStripes="0"/>
  <extLst>
    <ext xmlns:x14="http://schemas.microsoft.com/office/spreadsheetml/2009/9/main" uri="{504A1905-F514-4f6f-8877-14C23A59335A}">
      <x14:table altTextSummary="Public Health Resources: Plan Elements Table"/>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7000000}" name="Table16" displayName="Table16" ref="A23:E28" totalsRowShown="0" dataDxfId="80">
  <autoFilter ref="A23:E28" xr:uid="{00000000-0009-0000-0100-00000F000000}"/>
  <tableColumns count="5">
    <tableColumn id="1" xr3:uid="{00000000-0010-0000-0700-000001000000}" name="Item" dataDxfId="79"/>
    <tableColumn id="2" xr3:uid="{00000000-0010-0000-0700-000002000000}" name="Gap (Number or Y/N)" dataDxfId="78"/>
    <tableColumn id="3" xr3:uid="{00000000-0010-0000-0700-000003000000}" name="Comments" dataDxfId="77"/>
    <tableColumn id="4" xr3:uid="{00000000-0010-0000-0700-000004000000}" name="Column1" dataDxfId="76"/>
    <tableColumn id="5" xr3:uid="{00000000-0010-0000-0700-000005000000}" name="Notes" dataDxfId="75"/>
  </tableColumns>
  <tableStyleInfo name="TableStyleMedium16" showFirstColumn="0" showLastColumn="0" showRowStripes="1" showColumnStripes="0"/>
  <extLst>
    <ext xmlns:x14="http://schemas.microsoft.com/office/spreadsheetml/2009/9/main" uri="{504A1905-F514-4f6f-8877-14C23A59335A}">
      <x14:table altTextSummary="Public Health Resources: Assets Table"/>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8000000}" name="Table7" displayName="Table7" ref="A4:K12" totalsRowShown="0" headerRowDxfId="71" dataDxfId="69" headerRowBorderDxfId="70" totalsRowBorderDxfId="68">
  <tableColumns count="11">
    <tableColumn id="1" xr3:uid="{00000000-0010-0000-0800-000001000000}" name="Item" dataDxfId="67"/>
    <tableColumn id="2" xr3:uid="{00000000-0010-0000-0800-000002000000}" name="Notes" dataDxfId="66"/>
    <tableColumn id="3" xr3:uid="{00000000-0010-0000-0800-000003000000}" name="Likelihood of Use" dataDxfId="65"/>
    <tableColumn id="9" xr3:uid="{00000000-0010-0000-0800-000009000000}" name="LoU-Numbers" dataDxfId="64">
      <calculatedColumnFormula>IF(LEFT(Table7[[#This Row],[Likelihood of Use]],1)="1", 1, IF(LEFT(Table7[[#This Row],[Likelihood of Use]],1)="2", 2, IF(LEFT(Table7[[#This Row],[Likelihood of Use]],1)="3", 3, IF(LEFT(Table7[[#This Row],[Likelihood of Use]],1)="4", 4, IF(LEFT(Table7[[#This Row],[Likelihood of Use]],1)="5", 5, 0)))))</calculatedColumnFormula>
    </tableColumn>
    <tableColumn id="4" xr3:uid="{00000000-0010-0000-0800-000004000000}" name="Impact" dataDxfId="63"/>
    <tableColumn id="10" xr3:uid="{00000000-0010-0000-0800-00000A000000}" name="Impact-Numbers" dataDxfId="62">
      <calculatedColumnFormula>IF(LEFT(Table7[[#This Row],[Impact]],1)="1", 1, IF(LEFT(Table7[[#This Row],[Impact]],1)="2", 2, IF(LEFT(Table7[[#This Row],[Impact]],1)="3", 3, IF(LEFT(Table7[[#This Row],[Impact]],1)="4", 4, IF(LEFT(Table7[[#This Row],[Impact]],1)="5", 5, 0)))))</calculatedColumnFormula>
    </tableColumn>
    <tableColumn id="5" xr3:uid="{00000000-0010-0000-0800-000005000000}" name="Work Remaining" dataDxfId="61"/>
    <tableColumn id="11" xr3:uid="{00000000-0010-0000-0800-00000B000000}" name="WR-Numbers" dataDxfId="60">
      <calculatedColumnFormula>IF(LEFT(Table7[[#This Row],[Work Remaining]],1)="1", 1, IF(LEFT(Table7[[#This Row],[Work Remaining]],1)="2", 2, IF(LEFT(Table7[[#This Row],[Work Remaining]],1)="3", 3, IF(LEFT(Table7[[#This Row],[Work Remaining]],1)="4", 4, IF(LEFT(Table7[[#This Row],[Work Remaining]],1)="5", 5, 0)))))</calculatedColumnFormula>
    </tableColumn>
    <tableColumn id="6" xr3:uid="{00000000-0010-0000-0800-000006000000}" name="Composite Risk (L+I+W)" dataDxfId="59">
      <calculatedColumnFormula>IF(ISERR(Table7[[#This Row],[LoU-Numbers]]+Table7[[#This Row],[Impact-Numbers]]+Table7[[#This Row],[WR-Numbers]]),0, Table7[[#This Row],[LoU-Numbers]]+Table7[[#This Row],[Impact-Numbers]]+Table7[[#This Row],[WR-Numbers]])</calculatedColumnFormula>
    </tableColumn>
    <tableColumn id="7" xr3:uid="{00000000-0010-0000-0800-000007000000}" name="Challenges" dataDxfId="58"/>
    <tableColumn id="8" xr3:uid="{00000000-0010-0000-0800-000008000000}" name="Gaps/Comments" dataDxfId="57"/>
  </tableColumns>
  <tableStyleInfo name="TableStyleMedium16" showFirstColumn="0" showLastColumn="0" showRowStripes="1" showColumnStripes="0"/>
  <extLst>
    <ext xmlns:x14="http://schemas.microsoft.com/office/spreadsheetml/2009/9/main" uri="{504A1905-F514-4f6f-8877-14C23A59335A}">
      <x14:table altTextSummary="Long Term Care/ Skilled Nursing Facility Resources: Plan Elements Table"/>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le11" displayName="Table11" ref="A15:E25" totalsRowShown="0" headerRowDxfId="56" dataDxfId="55" tableBorderDxfId="54">
  <autoFilter ref="A15:E25" xr:uid="{00000000-0009-0000-0100-00000B000000}"/>
  <tableColumns count="5">
    <tableColumn id="1" xr3:uid="{00000000-0010-0000-0900-000001000000}" name="Item" dataDxfId="53"/>
    <tableColumn id="2" xr3:uid="{00000000-0010-0000-0900-000002000000}" name="Gap (Number or Y/N)" dataDxfId="52"/>
    <tableColumn id="3" xr3:uid="{00000000-0010-0000-0900-000003000000}" name="Comments" dataDxfId="51"/>
    <tableColumn id="4" xr3:uid="{00000000-0010-0000-0900-000004000000}" name="Column1" dataDxfId="50"/>
    <tableColumn id="5" xr3:uid="{00000000-0010-0000-0900-000005000000}" name="Notes" dataDxfId="49"/>
  </tableColumns>
  <tableStyleInfo name="TableStyleMedium16" showFirstColumn="0" showLastColumn="0" showRowStripes="1" showColumnStripes="0"/>
  <extLst>
    <ext xmlns:x14="http://schemas.microsoft.com/office/spreadsheetml/2009/9/main" uri="{504A1905-F514-4f6f-8877-14C23A59335A}">
      <x14:table altTextSummary="Long Term Care/ Skilled Nursing Facility Resources: Assets Table"/>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le12" displayName="Table12" ref="A4:K14" totalsRowShown="0" headerRowDxfId="45" dataDxfId="43" headerRowBorderDxfId="44" totalsRowBorderDxfId="42">
  <tableColumns count="11">
    <tableColumn id="1" xr3:uid="{00000000-0010-0000-0A00-000001000000}" name="Item" dataDxfId="41"/>
    <tableColumn id="2" xr3:uid="{00000000-0010-0000-0A00-000002000000}" name="Notes" dataDxfId="40"/>
    <tableColumn id="3" xr3:uid="{00000000-0010-0000-0A00-000003000000}" name="Likelihood of Use" dataDxfId="39"/>
    <tableColumn id="9" xr3:uid="{00000000-0010-0000-0A00-000009000000}" name="LoU-Numbers" dataDxfId="38">
      <calculatedColumnFormula>IF(LEFT(Table12[[#This Row],[Likelihood of Use]],1)="1", 1, IF(LEFT(Table12[[#This Row],[Likelihood of Use]],1)="2", 2, IF(LEFT(Table12[[#This Row],[Likelihood of Use]],1)="3", 3, IF(LEFT(Table12[[#This Row],[Likelihood of Use]],1)="4", 4, IF(LEFT(Table12[[#This Row],[Likelihood of Use]],1)="5", 5, 0)))))</calculatedColumnFormula>
    </tableColumn>
    <tableColumn id="4" xr3:uid="{00000000-0010-0000-0A00-000004000000}" name="Impact" dataDxfId="37"/>
    <tableColumn id="10" xr3:uid="{00000000-0010-0000-0A00-00000A000000}" name="Impact-Numbers" dataDxfId="36">
      <calculatedColumnFormula>IF(LEFT(Table12[[#This Row],[Impact]],1)="1", 1, IF(LEFT(Table12[[#This Row],[Impact]],1)="2", 2, IF(LEFT(Table12[[#This Row],[Impact]],1)="3", 3, IF(LEFT(Table12[[#This Row],[Impact]],1)="4", 4, IF(LEFT(Table12[[#This Row],[Impact]],1)="5", 5, 0)))))</calculatedColumnFormula>
    </tableColumn>
    <tableColumn id="5" xr3:uid="{00000000-0010-0000-0A00-000005000000}" name="Work Remaining" dataDxfId="35"/>
    <tableColumn id="11" xr3:uid="{00000000-0010-0000-0A00-00000B000000}" name="WR-Numbers" dataDxfId="34">
      <calculatedColumnFormula>IF(LEFT(Table12[[#This Row],[Work Remaining]],1)="1", 1, IF(LEFT(Table12[[#This Row],[Work Remaining]],1)="2", 2, IF(LEFT(Table12[[#This Row],[Work Remaining]],1)="3", 3, IF(LEFT(Table12[[#This Row],[Work Remaining]],1)="4", 4, IF(LEFT(Table12[[#This Row],[Work Remaining]],1)="5", 5, 0)))))</calculatedColumnFormula>
    </tableColumn>
    <tableColumn id="6" xr3:uid="{00000000-0010-0000-0A00-000006000000}" name="Composite Risk (L+I+W)" dataDxfId="33">
      <calculatedColumnFormula>IF(ISERR(Table12[[#This Row],[LoU-Numbers]]+Table12[[#This Row],[Impact-Numbers]]+Table12[[#This Row],[WR-Numbers]]),0, Table12[[#This Row],[LoU-Numbers]]+Table12[[#This Row],[Impact-Numbers]]+Table12[[#This Row],[WR-Numbers]])</calculatedColumnFormula>
    </tableColumn>
    <tableColumn id="7" xr3:uid="{00000000-0010-0000-0A00-000007000000}" name="Challenges" dataDxfId="32"/>
    <tableColumn id="8" xr3:uid="{00000000-0010-0000-0A00-000008000000}" name="Gaps/Comments" dataDxfId="31"/>
  </tableColumns>
  <tableStyleInfo name="TableStyleMedium16" showFirstColumn="0" showLastColumn="0" showRowStripes="1" showColumnStripes="0"/>
  <extLst>
    <ext xmlns:x14="http://schemas.microsoft.com/office/spreadsheetml/2009/9/main" uri="{504A1905-F514-4f6f-8877-14C23A59335A}">
      <x14:table altTextSummary="Outpatient Care Resources: Plan Elements Table"/>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Table15" displayName="Table15" ref="A17:E29" totalsRowShown="0" headerRowDxfId="30" dataDxfId="29" tableBorderDxfId="28">
  <tableColumns count="5">
    <tableColumn id="1" xr3:uid="{00000000-0010-0000-0B00-000001000000}" name="Item" dataDxfId="27"/>
    <tableColumn id="2" xr3:uid="{00000000-0010-0000-0B00-000002000000}" name="Gap (Number or Y/N)" dataDxfId="26"/>
    <tableColumn id="3" xr3:uid="{00000000-0010-0000-0B00-000003000000}" name="Comments" dataDxfId="25"/>
    <tableColumn id="4" xr3:uid="{00000000-0010-0000-0B00-000004000000}" name="Column1" dataDxfId="24"/>
    <tableColumn id="5" xr3:uid="{00000000-0010-0000-0B00-000005000000}" name="Notes" dataDxfId="23"/>
  </tableColumns>
  <tableStyleInfo name="TableStyleMedium16" showFirstColumn="0" showLastColumn="0" showRowStripes="1" showColumnStripes="0"/>
  <extLst>
    <ext xmlns:x14="http://schemas.microsoft.com/office/spreadsheetml/2009/9/main" uri="{504A1905-F514-4f6f-8877-14C23A59335A}">
      <x14:table altTextSummary="Outpatient Care Resources: Assets Table"/>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C000000}" name="Table18" displayName="Table18" ref="B4:H34" totalsRowShown="0" headerRowDxfId="21" dataDxfId="19" headerRowBorderDxfId="20" tableBorderDxfId="18" totalsRowBorderDxfId="17">
  <tableColumns count="7">
    <tableColumn id="1" xr3:uid="{00000000-0010-0000-0C00-000001000000}" name="Item" dataDxfId="16">
      <calculatedColumnFormula>'Gap Analysis Buildup'!K2</calculatedColumnFormula>
    </tableColumn>
    <tableColumn id="2" xr3:uid="{00000000-0010-0000-0C00-000002000000}" name="Notes" dataDxfId="15">
      <calculatedColumnFormula>'Gap Analysis Buildup'!L2</calculatedColumnFormula>
    </tableColumn>
    <tableColumn id="3" xr3:uid="{00000000-0010-0000-0C00-000003000000}" name="Composite Risk (L+I+W)" dataDxfId="14">
      <calculatedColumnFormula>'Gap Analysis Buildup'!H2</calculatedColumnFormula>
    </tableColumn>
    <tableColumn id="4" xr3:uid="{00000000-0010-0000-0C00-000004000000}" name="Cost to address ($)" dataDxfId="13"/>
    <tableColumn id="5" xr3:uid="{00000000-0010-0000-0C00-000005000000}" name="Time to address (T)" dataDxfId="12"/>
    <tableColumn id="7" xr3:uid="{00000000-0010-0000-0C00-000007000000}" name="Priority (L+R+W) / $+T" dataDxfId="11">
      <calculatedColumnFormula>IF(F5&lt;&gt;"", (Table18[[#This Row],[Composite Risk (L+I+W)]])/(Table18[[#This Row],[Cost to address ($)]]+Table18[[#This Row],[Time to address (T)]]), 0)</calculatedColumnFormula>
    </tableColumn>
    <tableColumn id="9" xr3:uid="{00000000-0010-0000-0C00-000009000000}" name="Priority List" dataDxfId="10"/>
  </tableColumns>
  <tableStyleInfo name="TableStyleMedium2" showFirstColumn="0" showLastColumn="0" showRowStripes="1" showColumnStripes="0"/>
  <extLst>
    <ext xmlns:x14="http://schemas.microsoft.com/office/spreadsheetml/2009/9/main" uri="{504A1905-F514-4f6f-8877-14C23A59335A}">
      <x14:table altTextSummary="Gap Analysis: 30 Highest Scoring Plan and Action Items Table"/>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D000000}" name="Table10" displayName="Table10" ref="A4:E19" totalsRowShown="0" headerRowDxfId="8" headerRowBorderDxfId="7" tableBorderDxfId="6" totalsRowBorderDxfId="5">
  <sortState xmlns:xlrd2="http://schemas.microsoft.com/office/spreadsheetml/2017/richdata2" ref="A5:E19">
    <sortCondition ref="D4:D19"/>
  </sortState>
  <tableColumns count="5">
    <tableColumn id="1" xr3:uid="{00000000-0010-0000-0D00-000001000000}" name="Item" dataDxfId="4">
      <calculatedColumnFormula>'HPP Buildup'!J2</calculatedColumnFormula>
    </tableColumn>
    <tableColumn id="2" xr3:uid="{00000000-0010-0000-0D00-000002000000}" name="Notes" dataDxfId="3">
      <calculatedColumnFormula>'HPP Buildup'!K2</calculatedColumnFormula>
    </tableColumn>
    <tableColumn id="3" xr3:uid="{00000000-0010-0000-0D00-000003000000}" name="Priority List" dataDxfId="2">
      <calculatedColumnFormula>'HPP Buildup'!H2</calculatedColumnFormula>
    </tableColumn>
    <tableColumn id="4" xr3:uid="{00000000-0010-0000-0D00-000004000000}" name="Priority Score" dataDxfId="1">
      <calculatedColumnFormula>'HPP Buildup'!L2</calculatedColumnFormula>
    </tableColumn>
    <tableColumn id="5" xr3:uid="{00000000-0010-0000-0D00-000005000000}" name="Additional Details/Plan of Action" dataDxfId="0"/>
  </tableColumns>
  <tableStyleInfo name="TableStyleMedium2" showFirstColumn="0" showLastColumn="0" showRowStripes="1" showColumnStripes="0"/>
  <extLst>
    <ext xmlns:x14="http://schemas.microsoft.com/office/spreadsheetml/2009/9/main" uri="{504A1905-F514-4f6f-8877-14C23A59335A}">
      <x14:table altTextSummary="High Priority Plan and Action Items: 15 Highest Scoring Plan and Action Items Tab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table" Target="../tables/table4.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table" Target="../tables/table3.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omments" Target="../comments4.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table" Target="../tables/table8.xml"/><Relationship Id="rId5" Type="http://schemas.openxmlformats.org/officeDocument/2006/relationships/table" Target="../tables/table7.xml"/><Relationship Id="rId4" Type="http://schemas.openxmlformats.org/officeDocument/2006/relationships/ctrlProp" Target="../ctrlProps/ctrlProp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omments" Target="../comments5.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table" Target="../tables/table10.xml"/><Relationship Id="rId5" Type="http://schemas.openxmlformats.org/officeDocument/2006/relationships/table" Target="../tables/table9.xml"/><Relationship Id="rId4" Type="http://schemas.openxmlformats.org/officeDocument/2006/relationships/ctrlProp" Target="../ctrlProps/ctrlProp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omments" Target="../comments6.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table" Target="../tables/table12.xml"/><Relationship Id="rId5" Type="http://schemas.openxmlformats.org/officeDocument/2006/relationships/table" Target="../tables/table11.xml"/><Relationship Id="rId4"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vmlDrawing" Target="../drawings/vmlDrawing7.vml"/><Relationship Id="rId1" Type="http://schemas.openxmlformats.org/officeDocument/2006/relationships/printerSettings" Target="../printerSettings/printerSettings10.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hyperlink" Target="https://asprtracie.hhs.gov/technical-resources/3/hazard-vulnerability-risk-assessment/1" TargetMode="External"/><Relationship Id="rId2" Type="http://schemas.openxmlformats.org/officeDocument/2006/relationships/hyperlink" Target="https://asprtracie.hhs.gov/documents/Hospital-Resource-Vulnerability-Assessment-Implementation-Guide.pdf" TargetMode="External"/><Relationship Id="rId1" Type="http://schemas.openxmlformats.org/officeDocument/2006/relationships/hyperlink" Target="https://asprtracie.hhs.gov/documents/Hospital-Resource-Vulnerability-Assessment.xls" TargetMode="External"/><Relationship Id="rId6" Type="http://schemas.openxmlformats.org/officeDocument/2006/relationships/printerSettings" Target="../printerSettings/printerSettings15.bin"/><Relationship Id="rId5" Type="http://schemas.openxmlformats.org/officeDocument/2006/relationships/hyperlink" Target="https://www.phe.gov/" TargetMode="External"/><Relationship Id="rId4" Type="http://schemas.openxmlformats.org/officeDocument/2006/relationships/hyperlink" Target="https://asprtracie.hhs.gov/hcc-resourc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3:R34"/>
  <sheetViews>
    <sheetView topLeftCell="A11" zoomScale="90" zoomScaleNormal="90" zoomScalePageLayoutView="115" workbookViewId="0">
      <selection activeCell="A4" sqref="A4"/>
    </sheetView>
  </sheetViews>
  <sheetFormatPr defaultColWidth="8.6640625" defaultRowHeight="14.4"/>
  <cols>
    <col min="1" max="1" width="14.33203125" customWidth="1"/>
    <col min="2" max="2" width="164.6640625" customWidth="1"/>
  </cols>
  <sheetData>
    <row r="3" spans="1:5" ht="55.5" customHeight="1" thickBot="1"/>
    <row r="4" spans="1:5" ht="42.75" customHeight="1" thickBot="1">
      <c r="A4" s="221" t="s">
        <v>472</v>
      </c>
      <c r="B4" s="222"/>
    </row>
    <row r="5" spans="1:5" ht="168" customHeight="1" thickBot="1">
      <c r="A5" s="23" t="s">
        <v>246</v>
      </c>
      <c r="B5" s="223" t="s">
        <v>331</v>
      </c>
    </row>
    <row r="6" spans="1:5" ht="11.25" customHeight="1" thickBot="1">
      <c r="A6" s="26"/>
      <c r="B6" s="27"/>
    </row>
    <row r="7" spans="1:5" ht="31.5" customHeight="1">
      <c r="A7" s="224" t="s">
        <v>3</v>
      </c>
      <c r="B7" s="225"/>
    </row>
    <row r="8" spans="1:5" ht="61.5" customHeight="1">
      <c r="A8" s="24" t="s">
        <v>247</v>
      </c>
      <c r="B8" s="226" t="s">
        <v>332</v>
      </c>
    </row>
    <row r="9" spans="1:5" ht="161.25" customHeight="1">
      <c r="A9" s="25" t="s">
        <v>4</v>
      </c>
      <c r="B9" s="226" t="s">
        <v>333</v>
      </c>
    </row>
    <row r="10" spans="1:5" ht="72" customHeight="1">
      <c r="A10" s="25" t="s">
        <v>5</v>
      </c>
      <c r="B10" s="226" t="s">
        <v>334</v>
      </c>
      <c r="E10" s="6"/>
    </row>
    <row r="11" spans="1:5" ht="82.5" customHeight="1">
      <c r="A11" s="25" t="s">
        <v>248</v>
      </c>
      <c r="B11" s="226" t="s">
        <v>335</v>
      </c>
    </row>
    <row r="12" spans="1:5" ht="77.25" customHeight="1" thickBot="1">
      <c r="A12" s="227" t="s">
        <v>249</v>
      </c>
      <c r="B12" s="228" t="s">
        <v>336</v>
      </c>
    </row>
    <row r="13" spans="1:5">
      <c r="A13" s="28"/>
      <c r="B13" s="28"/>
    </row>
    <row r="14" spans="1:5" ht="18" customHeight="1">
      <c r="A14" s="28"/>
      <c r="B14" s="28"/>
    </row>
    <row r="15" spans="1:5" ht="6" hidden="1" customHeight="1" thickBot="1">
      <c r="A15" s="28"/>
      <c r="B15" s="28"/>
    </row>
    <row r="16" spans="1:5" ht="15.75" hidden="1" customHeight="1" thickBot="1">
      <c r="A16" s="28"/>
      <c r="B16" s="28"/>
    </row>
    <row r="17" spans="1:18" ht="15.75" hidden="1" customHeight="1" thickBot="1">
      <c r="A17" s="28"/>
      <c r="B17" s="28"/>
    </row>
    <row r="18" spans="1:18" ht="31.5" customHeight="1">
      <c r="A18" s="28"/>
      <c r="B18" s="28"/>
    </row>
    <row r="19" spans="1:18" ht="57" customHeight="1">
      <c r="A19" s="28"/>
      <c r="B19" s="28"/>
    </row>
    <row r="20" spans="1:18" ht="153" customHeight="1">
      <c r="A20" s="28"/>
      <c r="B20" s="28"/>
    </row>
    <row r="21" spans="1:18" ht="81" customHeight="1">
      <c r="A21" s="28"/>
      <c r="B21" s="28"/>
    </row>
    <row r="22" spans="1:18" ht="124.5" customHeight="1">
      <c r="A22" s="28"/>
      <c r="B22" s="28"/>
      <c r="C22" s="28"/>
      <c r="D22" s="28"/>
      <c r="E22" s="28"/>
      <c r="F22" s="28"/>
      <c r="G22" s="28"/>
      <c r="H22" s="28"/>
      <c r="I22" s="28"/>
      <c r="J22" s="28"/>
      <c r="K22" s="28"/>
      <c r="L22" s="28"/>
      <c r="M22" s="28"/>
      <c r="N22" s="28"/>
      <c r="O22" s="28"/>
      <c r="P22" s="28"/>
      <c r="Q22" s="28"/>
      <c r="R22" s="28"/>
    </row>
    <row r="23" spans="1:18" ht="80.25" customHeight="1">
      <c r="A23" s="28"/>
      <c r="B23" s="28"/>
      <c r="C23" s="28"/>
      <c r="D23" s="28"/>
      <c r="E23" s="28"/>
      <c r="F23" s="28"/>
      <c r="G23" s="28"/>
      <c r="H23" s="28"/>
      <c r="I23" s="28"/>
      <c r="J23" s="28"/>
      <c r="K23" s="28"/>
      <c r="L23" s="28"/>
      <c r="M23" s="28"/>
      <c r="N23" s="28"/>
      <c r="O23" s="28"/>
      <c r="P23" s="28"/>
      <c r="Q23" s="28"/>
      <c r="R23" s="28"/>
    </row>
    <row r="24" spans="1:18">
      <c r="C24" s="28"/>
      <c r="D24" s="28"/>
      <c r="E24" s="28"/>
      <c r="F24" s="28"/>
      <c r="G24" s="28"/>
      <c r="H24" s="28"/>
      <c r="I24" s="28"/>
      <c r="J24" s="28"/>
      <c r="K24" s="28"/>
      <c r="L24" s="28"/>
      <c r="M24" s="28"/>
      <c r="N24" s="28"/>
      <c r="O24" s="28"/>
      <c r="P24" s="28"/>
      <c r="Q24" s="28"/>
      <c r="R24" s="28"/>
    </row>
    <row r="25" spans="1:18">
      <c r="C25" s="28"/>
      <c r="D25" s="28"/>
      <c r="E25" s="28"/>
      <c r="F25" s="28"/>
      <c r="G25" s="28"/>
      <c r="H25" s="28"/>
      <c r="I25" s="28"/>
      <c r="J25" s="28"/>
      <c r="K25" s="28"/>
      <c r="L25" s="28"/>
      <c r="M25" s="28"/>
      <c r="N25" s="28"/>
      <c r="O25" s="28"/>
      <c r="P25" s="28"/>
      <c r="Q25" s="28"/>
      <c r="R25" s="28"/>
    </row>
    <row r="26" spans="1:18">
      <c r="C26" s="28"/>
      <c r="D26" s="28"/>
      <c r="E26" s="28"/>
      <c r="F26" s="28"/>
      <c r="G26" s="28"/>
      <c r="H26" s="28"/>
      <c r="I26" s="28"/>
      <c r="J26" s="28"/>
      <c r="K26" s="28"/>
      <c r="L26" s="28"/>
      <c r="M26" s="28"/>
      <c r="N26" s="28"/>
      <c r="O26" s="28"/>
      <c r="P26" s="28"/>
      <c r="Q26" s="28"/>
      <c r="R26" s="28"/>
    </row>
    <row r="27" spans="1:18" ht="9.75" customHeight="1">
      <c r="C27" s="28"/>
      <c r="D27" s="28"/>
      <c r="E27" s="28"/>
      <c r="F27" s="28"/>
      <c r="G27" s="28"/>
      <c r="H27" s="28"/>
      <c r="I27" s="28"/>
      <c r="J27" s="28"/>
      <c r="K27" s="28"/>
      <c r="L27" s="28"/>
      <c r="M27" s="28"/>
      <c r="N27" s="28"/>
      <c r="O27" s="28"/>
      <c r="P27" s="28"/>
      <c r="Q27" s="28"/>
      <c r="R27" s="28"/>
    </row>
    <row r="28" spans="1:18">
      <c r="C28" s="28"/>
      <c r="D28" s="28"/>
      <c r="E28" s="28"/>
      <c r="F28" s="28"/>
      <c r="G28" s="28"/>
      <c r="H28" s="28"/>
      <c r="I28" s="28"/>
      <c r="J28" s="28"/>
      <c r="K28" s="28"/>
      <c r="L28" s="28"/>
      <c r="M28" s="28"/>
      <c r="N28" s="28"/>
      <c r="O28" s="28"/>
      <c r="P28" s="28"/>
      <c r="Q28" s="28"/>
      <c r="R28" s="28"/>
    </row>
    <row r="29" spans="1:18">
      <c r="C29" s="28"/>
      <c r="D29" s="28"/>
      <c r="E29" s="28"/>
      <c r="F29" s="28"/>
      <c r="G29" s="28"/>
      <c r="H29" s="28"/>
      <c r="I29" s="28"/>
      <c r="J29" s="28"/>
      <c r="K29" s="28"/>
      <c r="L29" s="28"/>
      <c r="M29" s="28"/>
      <c r="N29" s="28"/>
      <c r="O29" s="28"/>
      <c r="P29" s="28"/>
      <c r="Q29" s="28"/>
      <c r="R29" s="28"/>
    </row>
    <row r="30" spans="1:18" ht="60" customHeight="1">
      <c r="C30" s="28"/>
      <c r="D30" s="28"/>
      <c r="E30" s="28"/>
      <c r="F30" s="28"/>
      <c r="G30" s="28"/>
      <c r="H30" s="28"/>
      <c r="I30" s="28"/>
      <c r="J30" s="28"/>
      <c r="K30" s="28"/>
      <c r="L30" s="28"/>
      <c r="M30" s="28"/>
      <c r="N30" s="28"/>
      <c r="O30" s="28"/>
      <c r="P30" s="28"/>
      <c r="Q30" s="28"/>
      <c r="R30" s="28"/>
    </row>
    <row r="31" spans="1:18" ht="144" customHeight="1">
      <c r="C31" s="28"/>
      <c r="D31" s="28"/>
      <c r="E31" s="28"/>
      <c r="F31" s="28"/>
      <c r="G31" s="28"/>
      <c r="H31" s="28"/>
      <c r="I31" s="28"/>
      <c r="J31" s="28"/>
      <c r="K31" s="28"/>
      <c r="L31" s="28"/>
      <c r="M31" s="28"/>
      <c r="N31" s="28"/>
      <c r="O31" s="28"/>
      <c r="P31" s="28"/>
      <c r="Q31" s="28"/>
      <c r="R31" s="28"/>
    </row>
    <row r="32" spans="1:18" ht="69.75" customHeight="1">
      <c r="C32" s="28"/>
      <c r="D32" s="28"/>
      <c r="E32" s="28"/>
      <c r="F32" s="28"/>
      <c r="G32" s="28"/>
      <c r="H32" s="28"/>
      <c r="I32" s="28"/>
      <c r="J32" s="28"/>
      <c r="K32" s="28"/>
      <c r="L32" s="28"/>
      <c r="M32" s="28"/>
      <c r="N32" s="28"/>
      <c r="O32" s="28"/>
      <c r="P32" s="28"/>
      <c r="Q32" s="28"/>
      <c r="R32" s="28"/>
    </row>
    <row r="33" ht="127.5" customHeight="1"/>
    <row r="34" ht="114" customHeight="1"/>
  </sheetData>
  <sheetProtection password="E1AE" sheet="1" objects="1" scenarios="1" formatRows="0"/>
  <pageMargins left="0.7" right="0.7" top="0.75" bottom="0.75" header="0.3" footer="0.3"/>
  <pageSetup scale="66" fitToWidth="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AB38"/>
  <sheetViews>
    <sheetView workbookViewId="0"/>
  </sheetViews>
  <sheetFormatPr defaultColWidth="9.109375" defaultRowHeight="14.4"/>
  <cols>
    <col min="1" max="1" width="12.44140625" style="30" customWidth="1"/>
    <col min="2" max="2" width="50.109375" style="30" customWidth="1"/>
    <col min="3" max="3" width="2.109375" style="31" customWidth="1"/>
    <col min="4" max="4" width="1.33203125" style="30" customWidth="1"/>
    <col min="5" max="5" width="23" style="30" customWidth="1"/>
    <col min="6" max="6" width="8.33203125" style="30" customWidth="1"/>
    <col min="7" max="7" width="31.44140625" style="30" customWidth="1"/>
    <col min="8" max="8" width="1.109375" style="30" customWidth="1"/>
    <col min="9" max="9" width="19.44140625" style="32" customWidth="1"/>
    <col min="10" max="10" width="30.109375" style="30" customWidth="1"/>
    <col min="11" max="11" width="8.6640625" style="33" customWidth="1"/>
    <col min="12" max="12" width="4.33203125" style="33" customWidth="1"/>
    <col min="13" max="13" width="0.6640625" style="33" customWidth="1"/>
    <col min="14" max="14" width="6" style="30" customWidth="1"/>
    <col min="15" max="16" width="4.33203125" style="33" customWidth="1"/>
    <col min="17" max="17" width="0.6640625" style="33" customWidth="1"/>
    <col min="18" max="18" width="6" style="30" customWidth="1"/>
    <col min="19" max="20" width="4.33203125" style="33" customWidth="1"/>
    <col min="21" max="21" width="0.6640625" style="33" customWidth="1"/>
    <col min="22" max="22" width="6" style="30" customWidth="1"/>
    <col min="23" max="24" width="4.33203125" style="33" customWidth="1"/>
    <col min="25" max="25" width="0.6640625" style="33" customWidth="1"/>
    <col min="26" max="26" width="6" style="30" customWidth="1"/>
    <col min="27" max="28" width="4.33203125" style="33" customWidth="1"/>
    <col min="29" max="16384" width="9.109375" style="30"/>
  </cols>
  <sheetData>
    <row r="1" spans="1:28" ht="45" customHeight="1">
      <c r="A1" s="229" t="s">
        <v>4</v>
      </c>
      <c r="B1" s="67"/>
      <c r="C1" s="67"/>
      <c r="D1" s="67"/>
      <c r="E1" s="67"/>
      <c r="F1" s="67"/>
      <c r="G1" s="67"/>
      <c r="H1" s="67"/>
      <c r="I1" s="67"/>
      <c r="J1" s="67"/>
      <c r="K1" s="67"/>
      <c r="L1" s="30"/>
      <c r="M1" s="30"/>
      <c r="O1" s="30"/>
      <c r="P1" s="30"/>
      <c r="Q1" s="30"/>
      <c r="S1" s="30"/>
      <c r="T1" s="30"/>
      <c r="U1" s="30"/>
      <c r="W1" s="30"/>
      <c r="X1" s="30"/>
      <c r="Y1" s="30"/>
      <c r="AA1" s="30"/>
      <c r="AB1" s="30"/>
    </row>
    <row r="2" spans="1:28" ht="159" customHeight="1">
      <c r="A2" s="7" t="s">
        <v>250</v>
      </c>
      <c r="B2" s="242" t="s">
        <v>337</v>
      </c>
      <c r="C2" s="242"/>
      <c r="D2" s="242"/>
      <c r="E2" s="242"/>
      <c r="F2" s="242"/>
      <c r="G2" s="242"/>
      <c r="H2" s="242"/>
      <c r="I2" s="242"/>
      <c r="J2" s="242"/>
      <c r="K2" s="242"/>
      <c r="L2" s="30"/>
      <c r="M2" s="30"/>
      <c r="O2" s="30"/>
      <c r="P2" s="30"/>
      <c r="Q2" s="30"/>
      <c r="S2" s="30"/>
      <c r="T2" s="30"/>
      <c r="U2" s="30"/>
      <c r="W2" s="30"/>
      <c r="X2" s="30"/>
      <c r="Y2" s="30"/>
      <c r="AA2" s="30"/>
      <c r="AB2" s="30"/>
    </row>
    <row r="3" spans="1:28" ht="14.25" customHeight="1">
      <c r="A3" s="264"/>
      <c r="B3" s="264"/>
      <c r="C3" s="264"/>
      <c r="D3" s="264"/>
      <c r="E3" s="264"/>
      <c r="F3" s="264"/>
      <c r="G3" s="264"/>
      <c r="H3" s="264"/>
      <c r="I3" s="264"/>
      <c r="J3" s="264"/>
      <c r="K3" s="264"/>
      <c r="L3" s="30"/>
      <c r="M3" s="30"/>
      <c r="O3" s="30"/>
      <c r="P3" s="30"/>
      <c r="Q3" s="30"/>
      <c r="S3" s="30"/>
      <c r="T3" s="30"/>
      <c r="U3" s="30"/>
      <c r="W3" s="30"/>
      <c r="X3" s="30"/>
      <c r="Y3" s="30"/>
      <c r="AA3" s="30"/>
      <c r="AB3" s="30"/>
    </row>
    <row r="4" spans="1:28" ht="32.25" customHeight="1" thickBot="1">
      <c r="A4" s="230" t="s">
        <v>5</v>
      </c>
      <c r="B4" s="66"/>
      <c r="C4" s="66"/>
      <c r="D4" s="66"/>
      <c r="E4" s="66"/>
      <c r="F4" s="66"/>
      <c r="G4" s="66"/>
      <c r="H4" s="66"/>
      <c r="I4" s="66"/>
      <c r="J4" s="66"/>
      <c r="K4" s="66"/>
      <c r="L4" s="30"/>
      <c r="M4" s="30"/>
      <c r="O4" s="30"/>
      <c r="P4" s="30"/>
      <c r="Q4" s="30"/>
      <c r="S4" s="30"/>
      <c r="T4" s="30"/>
      <c r="U4" s="30"/>
      <c r="W4" s="30"/>
      <c r="X4" s="30"/>
      <c r="Y4" s="30"/>
      <c r="AA4" s="30"/>
      <c r="AB4" s="30"/>
    </row>
    <row r="5" spans="1:28" ht="21" customHeight="1">
      <c r="A5" s="243" t="s">
        <v>17</v>
      </c>
      <c r="B5" s="244"/>
      <c r="C5" s="245"/>
      <c r="D5" s="246"/>
      <c r="E5" s="243" t="s">
        <v>15</v>
      </c>
      <c r="F5" s="244"/>
      <c r="G5" s="245"/>
      <c r="H5" s="246"/>
      <c r="I5" s="243" t="s">
        <v>16</v>
      </c>
      <c r="J5" s="244"/>
      <c r="K5" s="245"/>
      <c r="L5" s="30"/>
      <c r="M5" s="30"/>
      <c r="O5" s="30"/>
      <c r="P5" s="30"/>
      <c r="Q5" s="30"/>
      <c r="S5" s="30"/>
      <c r="T5" s="30"/>
      <c r="U5" s="30"/>
      <c r="W5" s="30"/>
      <c r="X5" s="30"/>
      <c r="Y5" s="30"/>
      <c r="AA5" s="30"/>
      <c r="AB5" s="30"/>
    </row>
    <row r="6" spans="1:28" ht="58.5" customHeight="1">
      <c r="A6" s="247" t="s">
        <v>338</v>
      </c>
      <c r="B6" s="256"/>
      <c r="C6" s="257"/>
      <c r="D6" s="246"/>
      <c r="E6" s="247" t="s">
        <v>339</v>
      </c>
      <c r="F6" s="248"/>
      <c r="G6" s="249"/>
      <c r="H6" s="246"/>
      <c r="I6" s="247" t="s">
        <v>340</v>
      </c>
      <c r="J6" s="248"/>
      <c r="K6" s="249"/>
      <c r="L6" s="30"/>
      <c r="M6" s="30"/>
      <c r="O6" s="30"/>
      <c r="P6" s="30"/>
      <c r="Q6" s="30"/>
      <c r="S6" s="30"/>
      <c r="T6" s="30"/>
      <c r="U6" s="30"/>
      <c r="W6" s="30"/>
      <c r="X6" s="30"/>
      <c r="Y6" s="30"/>
      <c r="AA6" s="30"/>
      <c r="AB6" s="30"/>
    </row>
    <row r="7" spans="1:28" ht="58.5" customHeight="1">
      <c r="A7" s="258"/>
      <c r="B7" s="259"/>
      <c r="C7" s="260"/>
      <c r="D7" s="246"/>
      <c r="E7" s="250"/>
      <c r="F7" s="251"/>
      <c r="G7" s="252"/>
      <c r="H7" s="246"/>
      <c r="I7" s="250"/>
      <c r="J7" s="251"/>
      <c r="K7" s="252"/>
      <c r="L7" s="30"/>
      <c r="M7" s="30"/>
      <c r="O7" s="30"/>
      <c r="P7" s="30"/>
      <c r="Q7" s="30"/>
      <c r="S7" s="30"/>
      <c r="T7" s="30"/>
      <c r="U7" s="30"/>
      <c r="W7" s="30"/>
      <c r="X7" s="30"/>
      <c r="Y7" s="30"/>
      <c r="AA7" s="30"/>
      <c r="AB7" s="30"/>
    </row>
    <row r="8" spans="1:28" ht="60.75" customHeight="1">
      <c r="A8" s="258"/>
      <c r="B8" s="259"/>
      <c r="C8" s="260"/>
      <c r="D8" s="246"/>
      <c r="E8" s="250"/>
      <c r="F8" s="251"/>
      <c r="G8" s="252"/>
      <c r="H8" s="246"/>
      <c r="I8" s="250"/>
      <c r="J8" s="251"/>
      <c r="K8" s="252"/>
      <c r="L8" s="30"/>
      <c r="M8" s="30"/>
      <c r="O8" s="30"/>
      <c r="P8" s="30"/>
      <c r="Q8" s="30"/>
      <c r="S8" s="30"/>
      <c r="T8" s="30"/>
      <c r="U8" s="30"/>
      <c r="W8" s="30"/>
      <c r="X8" s="30"/>
      <c r="Y8" s="30"/>
      <c r="AA8" s="30"/>
      <c r="AB8" s="30"/>
    </row>
    <row r="9" spans="1:28" ht="75.75" customHeight="1">
      <c r="A9" s="258"/>
      <c r="B9" s="259"/>
      <c r="C9" s="260"/>
      <c r="D9" s="246"/>
      <c r="E9" s="250"/>
      <c r="F9" s="251"/>
      <c r="G9" s="252"/>
      <c r="H9" s="246"/>
      <c r="I9" s="250"/>
      <c r="J9" s="251"/>
      <c r="K9" s="252"/>
      <c r="L9" s="30"/>
      <c r="M9" s="30"/>
      <c r="O9" s="30"/>
      <c r="P9" s="30"/>
      <c r="Q9" s="30"/>
      <c r="S9" s="30"/>
      <c r="T9" s="30"/>
      <c r="U9" s="30"/>
      <c r="W9" s="30"/>
      <c r="X9" s="30"/>
      <c r="Y9" s="30"/>
      <c r="AA9" s="30"/>
      <c r="AB9" s="30"/>
    </row>
    <row r="10" spans="1:28" ht="172.5" customHeight="1">
      <c r="A10" s="261"/>
      <c r="B10" s="262"/>
      <c r="C10" s="263"/>
      <c r="D10" s="246"/>
      <c r="E10" s="253"/>
      <c r="F10" s="254"/>
      <c r="G10" s="255"/>
      <c r="H10" s="246"/>
      <c r="I10" s="253"/>
      <c r="J10" s="254"/>
      <c r="K10" s="255"/>
      <c r="L10" s="30"/>
      <c r="M10" s="30"/>
      <c r="O10" s="30"/>
      <c r="P10" s="30"/>
      <c r="Q10" s="30"/>
      <c r="S10" s="30"/>
      <c r="T10" s="30"/>
      <c r="U10" s="30"/>
      <c r="W10" s="30"/>
      <c r="X10" s="30"/>
      <c r="Y10" s="30"/>
      <c r="AA10" s="30"/>
      <c r="AB10" s="30"/>
    </row>
    <row r="11" spans="1:28" ht="15" customHeight="1">
      <c r="A11" s="265"/>
      <c r="B11" s="265"/>
      <c r="C11" s="265"/>
      <c r="D11" s="265"/>
      <c r="E11" s="265"/>
      <c r="F11" s="265"/>
      <c r="G11" s="265"/>
      <c r="H11" s="265"/>
      <c r="I11" s="265"/>
      <c r="J11" s="265"/>
      <c r="K11" s="265"/>
      <c r="L11" s="30"/>
      <c r="M11" s="30"/>
      <c r="O11" s="30"/>
      <c r="P11" s="30"/>
      <c r="Q11" s="30"/>
      <c r="S11" s="30"/>
      <c r="T11" s="30"/>
      <c r="U11" s="30"/>
      <c r="W11" s="30"/>
      <c r="X11" s="30"/>
      <c r="Y11" s="30"/>
      <c r="AA11" s="30"/>
      <c r="AB11" s="30"/>
    </row>
    <row r="12" spans="1:28" ht="45" customHeight="1">
      <c r="A12" s="229" t="s">
        <v>19</v>
      </c>
      <c r="B12" s="67"/>
      <c r="C12" s="67"/>
      <c r="D12" s="67"/>
      <c r="E12" s="67"/>
      <c r="F12" s="67"/>
      <c r="G12" s="67"/>
      <c r="H12" s="67"/>
      <c r="I12" s="67"/>
      <c r="J12" s="67"/>
      <c r="K12" s="67"/>
      <c r="L12" s="30"/>
      <c r="M12" s="30"/>
      <c r="O12" s="30"/>
      <c r="P12" s="30"/>
      <c r="Q12" s="30"/>
      <c r="S12" s="30"/>
      <c r="T12" s="30"/>
      <c r="U12" s="30"/>
      <c r="W12" s="30"/>
      <c r="X12" s="30"/>
      <c r="Y12" s="30"/>
      <c r="AA12" s="30"/>
      <c r="AB12" s="30"/>
    </row>
    <row r="13" spans="1:28" ht="165" customHeight="1">
      <c r="A13" s="239" t="s">
        <v>251</v>
      </c>
      <c r="B13" s="240"/>
      <c r="C13" s="240"/>
      <c r="D13" s="240"/>
      <c r="E13" s="240"/>
      <c r="F13" s="240"/>
      <c r="G13" s="240"/>
      <c r="H13" s="240"/>
      <c r="I13" s="240"/>
      <c r="J13" s="240"/>
      <c r="K13" s="241"/>
      <c r="L13" s="30"/>
      <c r="M13" s="30"/>
      <c r="O13" s="30"/>
      <c r="P13" s="30"/>
      <c r="Q13" s="30"/>
      <c r="S13" s="30"/>
      <c r="T13" s="30"/>
      <c r="U13" s="30"/>
      <c r="W13" s="30"/>
      <c r="X13" s="30"/>
      <c r="Y13" s="30"/>
      <c r="AA13" s="30"/>
      <c r="AB13" s="30"/>
    </row>
    <row r="14" spans="1:28" ht="47.25" customHeight="1">
      <c r="B14" s="82"/>
      <c r="C14" s="30"/>
      <c r="I14" s="30"/>
      <c r="K14" s="30"/>
      <c r="L14" s="30"/>
      <c r="M14" s="30"/>
      <c r="O14" s="30"/>
      <c r="P14" s="30"/>
      <c r="Q14" s="30"/>
      <c r="S14" s="30"/>
      <c r="T14" s="30"/>
      <c r="U14" s="30"/>
      <c r="W14" s="30"/>
      <c r="X14" s="30"/>
      <c r="Y14" s="30"/>
      <c r="AA14" s="30"/>
      <c r="AB14" s="30"/>
    </row>
    <row r="15" spans="1:28" ht="15" customHeight="1">
      <c r="C15" s="30"/>
      <c r="I15" s="30"/>
      <c r="K15" s="30"/>
      <c r="L15" s="30"/>
      <c r="M15" s="30"/>
      <c r="O15" s="30"/>
      <c r="P15" s="30"/>
      <c r="Q15" s="30"/>
      <c r="S15" s="30"/>
      <c r="T15" s="30"/>
      <c r="U15" s="30"/>
      <c r="W15" s="30"/>
      <c r="X15" s="30"/>
      <c r="Y15" s="30"/>
      <c r="AA15" s="30"/>
      <c r="AB15" s="30"/>
    </row>
    <row r="16" spans="1:28" ht="15" customHeight="1">
      <c r="C16" s="30"/>
      <c r="I16" s="30"/>
      <c r="K16" s="30"/>
      <c r="L16" s="30"/>
      <c r="M16" s="30"/>
      <c r="O16" s="30"/>
      <c r="P16" s="30"/>
      <c r="Q16" s="30"/>
      <c r="S16" s="30"/>
      <c r="T16" s="30"/>
      <c r="U16" s="30"/>
      <c r="W16" s="30"/>
      <c r="X16" s="30"/>
      <c r="Y16" s="30"/>
      <c r="AA16" s="30"/>
      <c r="AB16" s="30"/>
    </row>
    <row r="17" spans="3:28" ht="15" customHeight="1">
      <c r="C17" s="30"/>
      <c r="I17" s="30"/>
      <c r="K17" s="30"/>
      <c r="L17" s="30"/>
      <c r="M17" s="30"/>
      <c r="O17" s="30"/>
      <c r="P17" s="30"/>
      <c r="Q17" s="30"/>
      <c r="S17" s="30"/>
      <c r="T17" s="30"/>
      <c r="U17" s="30"/>
      <c r="W17" s="30"/>
      <c r="X17" s="30"/>
      <c r="Y17" s="30"/>
      <c r="AA17" s="30"/>
      <c r="AB17" s="30"/>
    </row>
    <row r="18" spans="3:28" ht="15" customHeight="1">
      <c r="C18" s="30"/>
      <c r="I18" s="30"/>
      <c r="K18" s="30"/>
      <c r="L18" s="30"/>
      <c r="M18" s="30"/>
      <c r="O18" s="30"/>
      <c r="P18" s="30"/>
      <c r="Q18" s="30"/>
      <c r="S18" s="30"/>
      <c r="T18" s="30"/>
      <c r="U18" s="30"/>
      <c r="W18" s="30"/>
      <c r="X18" s="30"/>
      <c r="Y18" s="30"/>
      <c r="AA18" s="30"/>
      <c r="AB18" s="30"/>
    </row>
    <row r="19" spans="3:28" ht="15" customHeight="1">
      <c r="C19" s="30"/>
      <c r="I19" s="30"/>
      <c r="K19" s="30"/>
      <c r="L19" s="30"/>
      <c r="M19" s="30"/>
      <c r="O19" s="30"/>
      <c r="P19" s="30"/>
      <c r="Q19" s="30"/>
      <c r="S19" s="30"/>
      <c r="T19" s="30"/>
      <c r="U19" s="30"/>
      <c r="W19" s="30"/>
      <c r="X19" s="30"/>
      <c r="Y19" s="30"/>
      <c r="AA19" s="30"/>
      <c r="AB19" s="30"/>
    </row>
    <row r="20" spans="3:28" ht="15" customHeight="1">
      <c r="C20" s="30"/>
      <c r="I20" s="30"/>
      <c r="K20" s="30"/>
      <c r="L20" s="30"/>
      <c r="M20" s="30"/>
      <c r="O20" s="30"/>
      <c r="P20" s="30"/>
      <c r="Q20" s="30"/>
      <c r="S20" s="30"/>
      <c r="T20" s="30"/>
      <c r="U20" s="30"/>
      <c r="W20" s="30"/>
      <c r="X20" s="30"/>
      <c r="Y20" s="30"/>
      <c r="AA20" s="30"/>
      <c r="AB20" s="30"/>
    </row>
    <row r="21" spans="3:28" ht="15" customHeight="1">
      <c r="C21" s="30"/>
      <c r="I21" s="30"/>
      <c r="K21" s="30"/>
      <c r="L21" s="30"/>
      <c r="M21" s="30"/>
      <c r="O21" s="30"/>
      <c r="P21" s="30"/>
      <c r="Q21" s="30"/>
      <c r="S21" s="30"/>
      <c r="T21" s="30"/>
      <c r="U21" s="30"/>
      <c r="W21" s="30"/>
      <c r="X21" s="30"/>
      <c r="Y21" s="30"/>
      <c r="AA21" s="30"/>
      <c r="AB21" s="30"/>
    </row>
    <row r="22" spans="3:28" ht="32.25" customHeight="1">
      <c r="C22" s="30"/>
      <c r="I22" s="30"/>
      <c r="K22" s="30"/>
      <c r="L22" s="30"/>
      <c r="M22" s="30"/>
      <c r="O22" s="30"/>
      <c r="P22" s="30"/>
      <c r="Q22" s="30"/>
      <c r="S22" s="30"/>
      <c r="T22" s="30"/>
      <c r="U22" s="30"/>
      <c r="W22" s="30"/>
      <c r="X22" s="30"/>
      <c r="Y22" s="30"/>
      <c r="AA22" s="30"/>
      <c r="AB22" s="30"/>
    </row>
    <row r="23" spans="3:28" ht="30" customHeight="1">
      <c r="C23" s="30"/>
      <c r="I23" s="30"/>
      <c r="K23" s="30"/>
      <c r="L23" s="30"/>
      <c r="M23" s="30"/>
      <c r="O23" s="30"/>
      <c r="P23" s="30"/>
      <c r="Q23" s="30"/>
      <c r="S23" s="30"/>
      <c r="T23" s="30"/>
      <c r="U23" s="30"/>
      <c r="W23" s="30"/>
      <c r="X23" s="30"/>
      <c r="Y23" s="30"/>
      <c r="AA23" s="30"/>
      <c r="AB23" s="30"/>
    </row>
    <row r="24" spans="3:28" ht="15" customHeight="1">
      <c r="C24" s="30"/>
      <c r="I24" s="30"/>
      <c r="K24" s="30"/>
      <c r="L24" s="30"/>
      <c r="M24" s="30"/>
      <c r="O24" s="30"/>
      <c r="P24" s="30"/>
      <c r="Q24" s="30"/>
      <c r="S24" s="30"/>
      <c r="T24" s="30"/>
      <c r="U24" s="30"/>
      <c r="W24" s="30"/>
      <c r="X24" s="30"/>
      <c r="Y24" s="30"/>
      <c r="AA24" s="30"/>
      <c r="AB24" s="30"/>
    </row>
    <row r="25" spans="3:28" ht="15" customHeight="1">
      <c r="C25" s="30"/>
      <c r="I25" s="30"/>
      <c r="K25" s="30"/>
      <c r="L25" s="30"/>
      <c r="M25" s="30"/>
      <c r="O25" s="30"/>
      <c r="P25" s="30"/>
      <c r="Q25" s="30"/>
      <c r="S25" s="30"/>
      <c r="T25" s="30"/>
      <c r="U25" s="30"/>
      <c r="W25" s="30"/>
      <c r="X25" s="30"/>
      <c r="Y25" s="30"/>
      <c r="AA25" s="30"/>
      <c r="AB25" s="30"/>
    </row>
    <row r="26" spans="3:28" ht="15" customHeight="1">
      <c r="C26" s="30"/>
      <c r="I26" s="30"/>
      <c r="K26" s="30"/>
      <c r="L26" s="30"/>
      <c r="M26" s="30"/>
      <c r="O26" s="30"/>
      <c r="P26" s="30"/>
      <c r="Q26" s="30"/>
      <c r="S26" s="30"/>
      <c r="T26" s="30"/>
      <c r="U26" s="30"/>
      <c r="W26" s="30"/>
      <c r="X26" s="30"/>
      <c r="Y26" s="30"/>
      <c r="AA26" s="30"/>
      <c r="AB26" s="30"/>
    </row>
    <row r="27" spans="3:28" ht="15" customHeight="1">
      <c r="C27" s="30"/>
      <c r="I27" s="30"/>
      <c r="K27" s="30"/>
      <c r="L27" s="30"/>
      <c r="M27" s="30"/>
      <c r="O27" s="30"/>
      <c r="P27" s="30"/>
      <c r="Q27" s="30"/>
      <c r="S27" s="30"/>
      <c r="T27" s="30"/>
      <c r="U27" s="30"/>
      <c r="W27" s="30"/>
      <c r="X27" s="30"/>
      <c r="Y27" s="30"/>
      <c r="AA27" s="30"/>
      <c r="AB27" s="30"/>
    </row>
    <row r="28" spans="3:28" ht="15" customHeight="1">
      <c r="C28" s="30"/>
      <c r="I28" s="30"/>
      <c r="K28" s="30"/>
      <c r="L28" s="30"/>
      <c r="M28" s="30"/>
      <c r="O28" s="30"/>
      <c r="P28" s="30"/>
      <c r="Q28" s="30"/>
      <c r="S28" s="30"/>
      <c r="T28" s="30"/>
      <c r="U28" s="30"/>
      <c r="W28" s="30"/>
      <c r="X28" s="30"/>
      <c r="Y28" s="30"/>
      <c r="AA28" s="30"/>
      <c r="AB28" s="30"/>
    </row>
    <row r="29" spans="3:28" ht="15" customHeight="1">
      <c r="C29" s="30"/>
      <c r="I29" s="30"/>
      <c r="K29" s="30"/>
      <c r="L29" s="30"/>
      <c r="M29" s="30"/>
      <c r="O29" s="30"/>
      <c r="P29" s="30"/>
      <c r="Q29" s="30"/>
      <c r="S29" s="30"/>
      <c r="T29" s="30"/>
      <c r="U29" s="30"/>
      <c r="W29" s="30"/>
      <c r="X29" s="30"/>
      <c r="Y29" s="30"/>
      <c r="AA29" s="30"/>
      <c r="AB29" s="30"/>
    </row>
    <row r="30" spans="3:28" ht="15.75" customHeight="1">
      <c r="C30" s="30"/>
      <c r="I30" s="30"/>
      <c r="K30" s="30"/>
      <c r="L30" s="30"/>
      <c r="M30" s="30"/>
      <c r="O30" s="30"/>
      <c r="P30" s="30"/>
      <c r="Q30" s="30"/>
      <c r="S30" s="30"/>
      <c r="T30" s="30"/>
      <c r="U30" s="30"/>
      <c r="W30" s="30"/>
      <c r="X30" s="30"/>
      <c r="Y30" s="30"/>
      <c r="AA30" s="30"/>
      <c r="AB30" s="30"/>
    </row>
    <row r="31" spans="3:28" ht="15" customHeight="1">
      <c r="C31" s="30"/>
      <c r="I31" s="30"/>
      <c r="K31" s="30"/>
      <c r="L31" s="30"/>
      <c r="M31" s="30"/>
      <c r="O31" s="30"/>
      <c r="P31" s="30"/>
      <c r="Q31" s="30"/>
      <c r="S31" s="30"/>
      <c r="T31" s="30"/>
      <c r="U31" s="30"/>
      <c r="W31" s="30"/>
      <c r="X31" s="30"/>
      <c r="Y31" s="30"/>
      <c r="AA31" s="30"/>
      <c r="AB31" s="30"/>
    </row>
    <row r="32" spans="3:28" ht="15.75" customHeight="1">
      <c r="C32" s="30"/>
      <c r="I32" s="30"/>
      <c r="K32" s="30"/>
      <c r="L32" s="30"/>
      <c r="M32" s="30"/>
      <c r="O32" s="30"/>
      <c r="P32" s="30"/>
      <c r="Q32" s="30"/>
      <c r="S32" s="30"/>
      <c r="T32" s="30"/>
      <c r="U32" s="30"/>
      <c r="W32" s="30"/>
      <c r="X32" s="30"/>
      <c r="Y32" s="30"/>
      <c r="AA32" s="30"/>
      <c r="AB32" s="30"/>
    </row>
    <row r="33" spans="3:28">
      <c r="C33" s="30"/>
      <c r="I33" s="30"/>
      <c r="K33" s="30"/>
      <c r="L33" s="30"/>
      <c r="M33" s="30"/>
      <c r="O33" s="30"/>
      <c r="P33" s="30"/>
      <c r="Q33" s="30"/>
      <c r="S33" s="30"/>
      <c r="T33" s="30"/>
      <c r="U33" s="30"/>
      <c r="W33" s="30"/>
      <c r="X33" s="30"/>
      <c r="Y33" s="30"/>
      <c r="AA33" s="30"/>
      <c r="AB33" s="30"/>
    </row>
    <row r="34" spans="3:28">
      <c r="C34" s="30"/>
      <c r="I34" s="30"/>
      <c r="K34" s="30"/>
      <c r="L34" s="30"/>
      <c r="M34" s="30"/>
      <c r="O34" s="30"/>
      <c r="P34" s="30"/>
      <c r="Q34" s="30"/>
      <c r="S34" s="30"/>
      <c r="T34" s="30"/>
      <c r="U34" s="30"/>
      <c r="W34" s="30"/>
      <c r="X34" s="30"/>
      <c r="Y34" s="30"/>
      <c r="AA34" s="30"/>
      <c r="AB34" s="30"/>
    </row>
    <row r="35" spans="3:28">
      <c r="C35" s="30"/>
      <c r="I35" s="30"/>
      <c r="K35" s="30"/>
      <c r="L35" s="30"/>
      <c r="M35" s="30"/>
      <c r="O35" s="30"/>
      <c r="P35" s="30"/>
      <c r="Q35" s="30"/>
      <c r="S35" s="30"/>
      <c r="T35" s="30"/>
      <c r="U35" s="30"/>
      <c r="W35" s="30"/>
      <c r="X35" s="30"/>
      <c r="Y35" s="30"/>
      <c r="AA35" s="30"/>
      <c r="AB35" s="30"/>
    </row>
    <row r="36" spans="3:28">
      <c r="C36" s="30"/>
      <c r="I36" s="30"/>
      <c r="K36" s="30"/>
      <c r="L36" s="30"/>
      <c r="M36" s="30"/>
      <c r="O36" s="30"/>
      <c r="P36" s="30"/>
      <c r="Q36" s="30"/>
      <c r="S36" s="30"/>
      <c r="T36" s="30"/>
      <c r="U36" s="30"/>
      <c r="W36" s="30"/>
      <c r="X36" s="30"/>
      <c r="Y36" s="30"/>
      <c r="AA36" s="30"/>
      <c r="AB36" s="30"/>
    </row>
    <row r="37" spans="3:28">
      <c r="C37" s="30"/>
      <c r="I37" s="30"/>
      <c r="K37" s="30"/>
      <c r="L37" s="30"/>
      <c r="M37" s="30"/>
      <c r="O37" s="30"/>
      <c r="P37" s="30"/>
      <c r="Q37" s="30"/>
      <c r="S37" s="30"/>
      <c r="T37" s="30"/>
      <c r="U37" s="30"/>
      <c r="W37" s="30"/>
      <c r="X37" s="30"/>
      <c r="Y37" s="30"/>
      <c r="AA37" s="30"/>
      <c r="AB37" s="30"/>
    </row>
    <row r="38" spans="3:28">
      <c r="C38" s="30"/>
      <c r="I38" s="30"/>
      <c r="K38" s="30"/>
      <c r="L38" s="30"/>
      <c r="M38" s="30"/>
      <c r="O38" s="30"/>
      <c r="P38" s="30"/>
      <c r="Q38" s="30"/>
      <c r="S38" s="30"/>
      <c r="T38" s="30"/>
      <c r="U38" s="30"/>
      <c r="W38" s="30"/>
      <c r="X38" s="30"/>
      <c r="Y38" s="30"/>
      <c r="AA38" s="30"/>
      <c r="AB38" s="30"/>
    </row>
  </sheetData>
  <sheetProtection password="E1AE" sheet="1" objects="1" scenarios="1" formatRows="0"/>
  <mergeCells count="12">
    <mergeCell ref="A13:K13"/>
    <mergeCell ref="B2:K2"/>
    <mergeCell ref="I5:K5"/>
    <mergeCell ref="D5:D10"/>
    <mergeCell ref="I6:K10"/>
    <mergeCell ref="H5:H10"/>
    <mergeCell ref="A5:C5"/>
    <mergeCell ref="E5:G5"/>
    <mergeCell ref="E6:G10"/>
    <mergeCell ref="A6:C10"/>
    <mergeCell ref="A3:K3"/>
    <mergeCell ref="A11:K11"/>
  </mergeCells>
  <pageMargins left="0.7" right="0.7" top="0.75" bottom="0.75" header="0.3" footer="0.3"/>
  <pageSetup scale="56" fitToWidth="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1">
    <pageSetUpPr fitToPage="1"/>
  </sheetPr>
  <dimension ref="A1:P29"/>
  <sheetViews>
    <sheetView zoomScale="90" zoomScaleNormal="90" zoomScalePageLayoutView="111" workbookViewId="0"/>
  </sheetViews>
  <sheetFormatPr defaultColWidth="9.109375" defaultRowHeight="14.4"/>
  <cols>
    <col min="1" max="1" width="23.6640625" style="3" bestFit="1" customWidth="1"/>
    <col min="2" max="2" width="53.44140625" style="3" customWidth="1"/>
    <col min="3" max="3" width="32.6640625" style="4" customWidth="1"/>
    <col min="4" max="4" width="13.44140625" style="147" hidden="1" customWidth="1"/>
    <col min="5" max="5" width="27.109375" style="3" customWidth="1"/>
    <col min="6" max="6" width="22.33203125" style="147" hidden="1" customWidth="1"/>
    <col min="7" max="7" width="29.33203125" style="3" bestFit="1" customWidth="1"/>
    <col min="8" max="8" width="16" style="147" hidden="1" customWidth="1"/>
    <col min="9" max="9" width="22.33203125" style="32" bestFit="1" customWidth="1"/>
    <col min="10" max="10" width="21.6640625" style="3" customWidth="1"/>
    <col min="11" max="11" width="16" style="3" bestFit="1" customWidth="1"/>
    <col min="12" max="16384" width="9.109375" style="3"/>
  </cols>
  <sheetData>
    <row r="1" spans="1:16" s="63" customFormat="1" ht="45.75" customHeight="1">
      <c r="A1" s="58" t="s">
        <v>6</v>
      </c>
      <c r="B1" s="59"/>
      <c r="C1" s="59"/>
      <c r="D1" s="142"/>
      <c r="E1" s="59"/>
      <c r="F1" s="142"/>
      <c r="G1" s="74"/>
      <c r="H1" s="149"/>
      <c r="I1" s="74"/>
      <c r="J1" s="74"/>
      <c r="K1" s="74"/>
    </row>
    <row r="2" spans="1:16" s="63" customFormat="1" ht="12.75" customHeight="1">
      <c r="A2" s="76"/>
      <c r="B2" s="76"/>
      <c r="C2" s="76"/>
      <c r="D2" s="143"/>
      <c r="E2" s="76"/>
      <c r="F2" s="143"/>
      <c r="G2" s="76"/>
      <c r="H2" s="143"/>
      <c r="I2" s="77"/>
      <c r="J2" s="77"/>
      <c r="K2" s="77"/>
    </row>
    <row r="3" spans="1:16" s="63" customFormat="1" ht="30.75" customHeight="1">
      <c r="A3" s="75" t="s">
        <v>22</v>
      </c>
      <c r="B3" s="75"/>
      <c r="C3" s="75"/>
      <c r="D3" s="144"/>
      <c r="E3" s="75"/>
      <c r="F3" s="144"/>
      <c r="G3" s="75"/>
      <c r="H3" s="144"/>
      <c r="I3" s="75"/>
      <c r="J3" s="75"/>
      <c r="K3" s="75"/>
    </row>
    <row r="4" spans="1:16" ht="27" customHeight="1">
      <c r="A4" s="34" t="s">
        <v>18</v>
      </c>
      <c r="B4" s="35" t="s">
        <v>19</v>
      </c>
      <c r="C4" s="35" t="s">
        <v>17</v>
      </c>
      <c r="D4" s="145" t="s">
        <v>240</v>
      </c>
      <c r="E4" s="35" t="s">
        <v>15</v>
      </c>
      <c r="F4" s="145" t="s">
        <v>242</v>
      </c>
      <c r="G4" s="35" t="s">
        <v>16</v>
      </c>
      <c r="H4" s="145" t="s">
        <v>241</v>
      </c>
      <c r="I4" s="35" t="s">
        <v>173</v>
      </c>
      <c r="J4" s="35" t="s">
        <v>20</v>
      </c>
      <c r="K4" s="35" t="s">
        <v>171</v>
      </c>
    </row>
    <row r="5" spans="1:16" ht="131.25" customHeight="1">
      <c r="A5" s="90" t="s">
        <v>175</v>
      </c>
      <c r="B5" s="91" t="s">
        <v>341</v>
      </c>
      <c r="C5" s="92"/>
      <c r="D5" s="146">
        <f>IF(LEFT(Table1[[#This Row],[Likelihood of Use]],1)="1", 1, IF(LEFT(Table1[[#This Row],[Likelihood of Use]],1)="2", 2, IF(LEFT(Table1[[#This Row],[Likelihood of Use]],1)="3", 3, IF(LEFT(Table1[[#This Row],[Likelihood of Use]],1)="4", 4, IF(LEFT(Table1[[#This Row],[Likelihood of Use]],1)="5", 5, 0)))))</f>
        <v>0</v>
      </c>
      <c r="E5" s="92"/>
      <c r="F5" s="146">
        <f>IF(LEFT(Table1[[#This Row],[Impact]],1)="1", 1, IF(LEFT(Table1[[#This Row],[Impact]],1)="2", 2, IF(LEFT(Table1[[#This Row],[Impact]],1)="3", 3, IF(LEFT(Table1[[#This Row],[Impact]],1)="4", 4, IF(LEFT(Table1[[#This Row],[Impact]],1)="5", 5, 0)))))</f>
        <v>0</v>
      </c>
      <c r="G5" s="93"/>
      <c r="H5" s="150">
        <f>IF(LEFT(Table1[[#This Row],[Work Remaining]],1)="1", 1, IF(LEFT(Table1[[#This Row],[Work Remaining]],1)="2", 2, IF(LEFT(Table1[[#This Row],[Work Remaining]],1)="3", 3, IF(LEFT(Table1[[#This Row],[Work Remaining]],1)="4", 4, IF(LEFT(Table1[[#This Row],[Work Remaining]],1)="5", 5, 0)))))</f>
        <v>0</v>
      </c>
      <c r="I5" s="86">
        <f>IF(ISERR(Table1[[#This Row],[LoU-Numbers]]+Table1[[#This Row],[Impact-Numbers]]+Table1[[#This Row],[WR-Numbers]]),0, Table1[[#This Row],[LoU-Numbers]]+Table1[[#This Row],[Impact-Numbers]]+Table1[[#This Row],[WR-Numbers]])</f>
        <v>0</v>
      </c>
      <c r="J5" s="94"/>
      <c r="K5" s="100"/>
    </row>
    <row r="6" spans="1:16" ht="76.5" customHeight="1">
      <c r="A6" s="89" t="s">
        <v>174</v>
      </c>
      <c r="B6" s="84" t="s">
        <v>342</v>
      </c>
      <c r="C6" s="85"/>
      <c r="D6" s="146">
        <f>IF(LEFT(Table1[[#This Row],[Likelihood of Use]],1)="1", 1, IF(LEFT(Table1[[#This Row],[Likelihood of Use]],1)="2", 2, IF(LEFT(Table1[[#This Row],[Likelihood of Use]],1)="3", 3, IF(LEFT(Table1[[#This Row],[Likelihood of Use]],1)="4", 4, IF(LEFT(Table1[[#This Row],[Likelihood of Use]],1)="5", 5, 0)))))</f>
        <v>0</v>
      </c>
      <c r="E6" s="85"/>
      <c r="F6" s="146">
        <f>IF(LEFT(Table1[[#This Row],[Impact]],1)="1", 1, IF(LEFT(Table1[[#This Row],[Impact]],1)="2", 2, IF(LEFT(Table1[[#This Row],[Impact]],1)="3", 3, IF(LEFT(Table1[[#This Row],[Impact]],1)="4", 4, IF(LEFT(Table1[[#This Row],[Impact]],1)="5", 5, 0)))))</f>
        <v>0</v>
      </c>
      <c r="G6" s="87"/>
      <c r="H6" s="150">
        <f>IF(LEFT(Table1[[#This Row],[Work Remaining]],1)="1", 1, IF(LEFT(Table1[[#This Row],[Work Remaining]],1)="2", 2, IF(LEFT(Table1[[#This Row],[Work Remaining]],1)="3", 3, IF(LEFT(Table1[[#This Row],[Work Remaining]],1)="4", 4, IF(LEFT(Table1[[#This Row],[Work Remaining]],1)="5", 5, 0)))))</f>
        <v>0</v>
      </c>
      <c r="I6" s="86">
        <f>IF(ISERR(Table1[[#This Row],[LoU-Numbers]]+Table1[[#This Row],[Impact-Numbers]]+Table1[[#This Row],[WR-Numbers]]),0, Table1[[#This Row],[LoU-Numbers]]+Table1[[#This Row],[Impact-Numbers]]+Table1[[#This Row],[WR-Numbers]])</f>
        <v>0</v>
      </c>
      <c r="J6" s="88"/>
      <c r="K6" s="99"/>
    </row>
    <row r="7" spans="1:16" ht="76.5" customHeight="1">
      <c r="A7" s="89" t="s">
        <v>343</v>
      </c>
      <c r="B7" s="84" t="s">
        <v>344</v>
      </c>
      <c r="C7" s="155"/>
      <c r="D7" s="156">
        <f>IF(LEFT(Table1[[#This Row],[Likelihood of Use]],1)="1", 1, IF(LEFT(Table1[[#This Row],[Likelihood of Use]],1)="2", 2, IF(LEFT(Table1[[#This Row],[Likelihood of Use]],1)="3", 3, IF(LEFT(Table1[[#This Row],[Likelihood of Use]],1)="4", 4, IF(LEFT(Table1[[#This Row],[Likelihood of Use]],1)="5", 5, 0)))))</f>
        <v>0</v>
      </c>
      <c r="E7" s="157"/>
      <c r="F7" s="158">
        <f>IF(LEFT(Table1[[#This Row],[Impact]],1)="1", 1, IF(LEFT(Table1[[#This Row],[Impact]],1)="2", 2, IF(LEFT(Table1[[#This Row],[Impact]],1)="3", 3, IF(LEFT(Table1[[#This Row],[Impact]],1)="4", 4, IF(LEFT(Table1[[#This Row],[Impact]],1)="5", 5, 0)))))</f>
        <v>0</v>
      </c>
      <c r="G7" s="159"/>
      <c r="H7" s="156">
        <f>IF(LEFT(Table1[[#This Row],[Work Remaining]],1)="1", 1, IF(LEFT(Table1[[#This Row],[Work Remaining]],1)="2", 2, IF(LEFT(Table1[[#This Row],[Work Remaining]],1)="3", 3, IF(LEFT(Table1[[#This Row],[Work Remaining]],1)="4", 4, IF(LEFT(Table1[[#This Row],[Work Remaining]],1)="5", 5, 0)))))</f>
        <v>0</v>
      </c>
      <c r="I7" s="160">
        <f>IF(ISERR(Table1[[#This Row],[LoU-Numbers]]+Table1[[#This Row],[Impact-Numbers]]+Table1[[#This Row],[WR-Numbers]]),0, Table1[[#This Row],[LoU-Numbers]]+Table1[[#This Row],[Impact-Numbers]]+Table1[[#This Row],[WR-Numbers]])</f>
        <v>0</v>
      </c>
      <c r="J7" s="161"/>
      <c r="K7" s="162"/>
    </row>
    <row r="8" spans="1:16" ht="81.75" customHeight="1">
      <c r="A8" s="83" t="s">
        <v>275</v>
      </c>
      <c r="B8" s="84" t="s">
        <v>345</v>
      </c>
      <c r="C8" s="85"/>
      <c r="D8" s="146">
        <f>IF(LEFT(Table1[[#This Row],[Likelihood of Use]],1)="1", 1, IF(LEFT(Table1[[#This Row],[Likelihood of Use]],1)="2", 2, IF(LEFT(Table1[[#This Row],[Likelihood of Use]],1)="3", 3, IF(LEFT(Table1[[#This Row],[Likelihood of Use]],1)="4", 4, IF(LEFT(Table1[[#This Row],[Likelihood of Use]],1)="5", 5, 0)))))</f>
        <v>0</v>
      </c>
      <c r="E8" s="92"/>
      <c r="F8" s="146">
        <f>IF(LEFT(Table1[[#This Row],[Impact]],1)="1", 1, IF(LEFT(Table1[[#This Row],[Impact]],1)="2", 2, IF(LEFT(Table1[[#This Row],[Impact]],1)="3", 3, IF(LEFT(Table1[[#This Row],[Impact]],1)="4", 4, IF(LEFT(Table1[[#This Row],[Impact]],1)="5", 5, 0)))))</f>
        <v>0</v>
      </c>
      <c r="G8" s="93"/>
      <c r="H8" s="151">
        <f>IF(LEFT(Table1[[#This Row],[Work Remaining]],1)="1", 1, IF(LEFT(Table1[[#This Row],[Work Remaining]],1)="2", 2, IF(LEFT(Table1[[#This Row],[Work Remaining]],1)="3", 3, IF(LEFT(Table1[[#This Row],[Work Remaining]],1)="4", 4, IF(LEFT(Table1[[#This Row],[Work Remaining]],1)="5", 5, 0)))))</f>
        <v>0</v>
      </c>
      <c r="I8" s="95">
        <f>IF(ISERR(Table1[[#This Row],[LoU-Numbers]]+Table1[[#This Row],[Impact-Numbers]]+Table1[[#This Row],[WR-Numbers]]),0, Table1[[#This Row],[LoU-Numbers]]+Table1[[#This Row],[Impact-Numbers]]+Table1[[#This Row],[WR-Numbers]])</f>
        <v>0</v>
      </c>
      <c r="J8" s="94"/>
      <c r="K8" s="100"/>
    </row>
    <row r="9" spans="1:16" ht="108.75" customHeight="1">
      <c r="A9" s="83" t="s">
        <v>346</v>
      </c>
      <c r="B9" s="84" t="s">
        <v>347</v>
      </c>
      <c r="C9" s="85"/>
      <c r="D9" s="151">
        <f>IF(LEFT(Table1[[#This Row],[Likelihood of Use]],1)="1", 1, IF(LEFT(Table1[[#This Row],[Likelihood of Use]],1)="2", 2, IF(LEFT(Table1[[#This Row],[Likelihood of Use]],1)="3", 3, IF(LEFT(Table1[[#This Row],[Likelihood of Use]],1)="4", 4, IF(LEFT(Table1[[#This Row],[Likelihood of Use]],1)="5", 5, 0)))))</f>
        <v>0</v>
      </c>
      <c r="E9" s="92"/>
      <c r="F9" s="163">
        <f>IF(LEFT(Table1[[#This Row],[Impact]],1)="1", 1, IF(LEFT(Table1[[#This Row],[Impact]],1)="2", 2, IF(LEFT(Table1[[#This Row],[Impact]],1)="3", 3, IF(LEFT(Table1[[#This Row],[Impact]],1)="4", 4, IF(LEFT(Table1[[#This Row],[Impact]],1)="5", 5, 0)))))</f>
        <v>0</v>
      </c>
      <c r="G9" s="93"/>
      <c r="H9" s="151">
        <f>IF(LEFT(Table1[[#This Row],[Work Remaining]],1)="1", 1, IF(LEFT(Table1[[#This Row],[Work Remaining]],1)="2", 2, IF(LEFT(Table1[[#This Row],[Work Remaining]],1)="3", 3, IF(LEFT(Table1[[#This Row],[Work Remaining]],1)="4", 4, IF(LEFT(Table1[[#This Row],[Work Remaining]],1)="5", 5, 0)))))</f>
        <v>0</v>
      </c>
      <c r="I9" s="95">
        <f>IF(ISERR(Table1[[#This Row],[LoU-Numbers]]+Table1[[#This Row],[Impact-Numbers]]+Table1[[#This Row],[WR-Numbers]]),0, Table1[[#This Row],[LoU-Numbers]]+Table1[[#This Row],[Impact-Numbers]]+Table1[[#This Row],[WR-Numbers]])</f>
        <v>0</v>
      </c>
      <c r="J9" s="94"/>
      <c r="K9" s="100"/>
    </row>
    <row r="10" spans="1:16" ht="134.25" customHeight="1">
      <c r="A10" s="96" t="s">
        <v>269</v>
      </c>
      <c r="B10" s="97" t="s">
        <v>348</v>
      </c>
      <c r="C10" s="92"/>
      <c r="D10" s="146">
        <f>IF(LEFT(Table1[[#This Row],[Likelihood of Use]],1)="1", 1, IF(LEFT(Table1[[#This Row],[Likelihood of Use]],1)="2", 2, IF(LEFT(Table1[[#This Row],[Likelihood of Use]],1)="3", 3, IF(LEFT(Table1[[#This Row],[Likelihood of Use]],1)="4", 4, IF(LEFT(Table1[[#This Row],[Likelihood of Use]],1)="5", 5, 0)))))</f>
        <v>0</v>
      </c>
      <c r="E10" s="92"/>
      <c r="F10" s="146">
        <f>IF(LEFT(Table1[[#This Row],[Impact]],1)="1", 1, IF(LEFT(Table1[[#This Row],[Impact]],1)="2", 2, IF(LEFT(Table1[[#This Row],[Impact]],1)="3", 3, IF(LEFT(Table1[[#This Row],[Impact]],1)="4", 4, IF(LEFT(Table1[[#This Row],[Impact]],1)="5", 5, 0)))))</f>
        <v>0</v>
      </c>
      <c r="G10" s="93"/>
      <c r="H10" s="152">
        <f>IF(LEFT(Table1[[#This Row],[Work Remaining]],1)="1", 1, IF(LEFT(Table1[[#This Row],[Work Remaining]],1)="2", 2, IF(LEFT(Table1[[#This Row],[Work Remaining]],1)="3", 3, IF(LEFT(Table1[[#This Row],[Work Remaining]],1)="4", 4, IF(LEFT(Table1[[#This Row],[Work Remaining]],1)="5", 5, 0)))))</f>
        <v>0</v>
      </c>
      <c r="I10" s="86">
        <f>IF(ISERR(Table1[[#This Row],[LoU-Numbers]]+Table1[[#This Row],[Impact-Numbers]]+Table1[[#This Row],[WR-Numbers]]),0, Table1[[#This Row],[LoU-Numbers]]+Table1[[#This Row],[Impact-Numbers]]+Table1[[#This Row],[WR-Numbers]])</f>
        <v>0</v>
      </c>
      <c r="J10" s="94"/>
      <c r="K10" s="100"/>
    </row>
    <row r="11" spans="1:16" ht="122.25" customHeight="1">
      <c r="A11" s="83" t="s">
        <v>172</v>
      </c>
      <c r="B11" s="84" t="s">
        <v>349</v>
      </c>
      <c r="C11" s="85"/>
      <c r="D11" s="146">
        <f>IF(LEFT(Table1[[#This Row],[Likelihood of Use]],1)="1", 1, IF(LEFT(Table1[[#This Row],[Likelihood of Use]],1)="2", 2, IF(LEFT(Table1[[#This Row],[Likelihood of Use]],1)="3", 3, IF(LEFT(Table1[[#This Row],[Likelihood of Use]],1)="4", 4, IF(LEFT(Table1[[#This Row],[Likelihood of Use]],1)="5", 5, 0)))))</f>
        <v>0</v>
      </c>
      <c r="E11" s="85"/>
      <c r="F11" s="146">
        <f>IF(LEFT(Table1[[#This Row],[Impact]],1)="1", 1, IF(LEFT(Table1[[#This Row],[Impact]],1)="2", 2, IF(LEFT(Table1[[#This Row],[Impact]],1)="3", 3, IF(LEFT(Table1[[#This Row],[Impact]],1)="4", 4, IF(LEFT(Table1[[#This Row],[Impact]],1)="5", 5, 0)))))</f>
        <v>0</v>
      </c>
      <c r="G11" s="87"/>
      <c r="H11" s="150">
        <f>IF(LEFT(Table1[[#This Row],[Work Remaining]],1)="1", 1, IF(LEFT(Table1[[#This Row],[Work Remaining]],1)="2", 2, IF(LEFT(Table1[[#This Row],[Work Remaining]],1)="3", 3, IF(LEFT(Table1[[#This Row],[Work Remaining]],1)="4", 4, IF(LEFT(Table1[[#This Row],[Work Remaining]],1)="5", 5, 0)))))</f>
        <v>0</v>
      </c>
      <c r="I11" s="86">
        <f>IF(ISERR(Table1[[#This Row],[LoU-Numbers]]+Table1[[#This Row],[Impact-Numbers]]+Table1[[#This Row],[WR-Numbers]]),0, Table1[[#This Row],[LoU-Numbers]]+Table1[[#This Row],[Impact-Numbers]]+Table1[[#This Row],[WR-Numbers]])</f>
        <v>0</v>
      </c>
      <c r="J11" s="88"/>
      <c r="K11" s="99"/>
    </row>
    <row r="12" spans="1:16" ht="135.75" customHeight="1">
      <c r="A12" s="90" t="s">
        <v>21</v>
      </c>
      <c r="B12" s="91" t="s">
        <v>350</v>
      </c>
      <c r="C12" s="92"/>
      <c r="D12" s="164">
        <f>IF(LEFT(Table1[[#This Row],[Likelihood of Use]],1)="1", 1, IF(LEFT(Table1[[#This Row],[Likelihood of Use]],1)="2", 2, IF(LEFT(Table1[[#This Row],[Likelihood of Use]],1)="3", 3, IF(LEFT(Table1[[#This Row],[Likelihood of Use]],1)="4", 4, IF(LEFT(Table1[[#This Row],[Likelihood of Use]],1)="5", 5, 0)))))</f>
        <v>0</v>
      </c>
      <c r="E12" s="106"/>
      <c r="F12" s="164">
        <f>IF(LEFT(Table1[[#This Row],[Impact]],1)="1", 1, IF(LEFT(Table1[[#This Row],[Impact]],1)="2", 2, IF(LEFT(Table1[[#This Row],[Impact]],1)="3", 3, IF(LEFT(Table1[[#This Row],[Impact]],1)="4", 4, IF(LEFT(Table1[[#This Row],[Impact]],1)="5", 5, 0)))))</f>
        <v>0</v>
      </c>
      <c r="G12" s="165"/>
      <c r="H12" s="164">
        <f>IF(LEFT(Table1[[#This Row],[Work Remaining]],1)="1", 1, IF(LEFT(Table1[[#This Row],[Work Remaining]],1)="2", 2, IF(LEFT(Table1[[#This Row],[Work Remaining]],1)="3", 3, IF(LEFT(Table1[[#This Row],[Work Remaining]],1)="4", 4, IF(LEFT(Table1[[#This Row],[Work Remaining]],1)="5", 5, 0)))))</f>
        <v>0</v>
      </c>
      <c r="I12" s="166">
        <f>IF(ISERR(Table1[[#This Row],[LoU-Numbers]]+Table1[[#This Row],[Impact-Numbers]]+Table1[[#This Row],[WR-Numbers]]),0, Table1[[#This Row],[LoU-Numbers]]+Table1[[#This Row],[Impact-Numbers]]+Table1[[#This Row],[WR-Numbers]])</f>
        <v>0</v>
      </c>
      <c r="J12" s="168"/>
      <c r="K12" s="169"/>
      <c r="L12" s="167"/>
      <c r="P12" s="171"/>
    </row>
    <row r="13" spans="1:16" ht="84.75" customHeight="1">
      <c r="A13" s="96" t="s">
        <v>351</v>
      </c>
      <c r="B13" s="91" t="s">
        <v>352</v>
      </c>
      <c r="C13" s="92"/>
      <c r="D13" s="163">
        <f>IF(LEFT(Table1[[#This Row],[Likelihood of Use]],1)="1", 1, IF(LEFT(Table1[[#This Row],[Likelihood of Use]],1)="2", 2, IF(LEFT(Table1[[#This Row],[Likelihood of Use]],1)="3", 3, IF(LEFT(Table1[[#This Row],[Likelihood of Use]],1)="4", 4, IF(LEFT(Table1[[#This Row],[Likelihood of Use]],1)="5", 5, 0)))))</f>
        <v>0</v>
      </c>
      <c r="E13" s="92"/>
      <c r="F13" s="163">
        <f>IF(LEFT(Table1[[#This Row],[Impact]],1)="1", 1, IF(LEFT(Table1[[#This Row],[Impact]],1)="2", 2, IF(LEFT(Table1[[#This Row],[Impact]],1)="3", 3, IF(LEFT(Table1[[#This Row],[Impact]],1)="4", 4, IF(LEFT(Table1[[#This Row],[Impact]],1)="5", 5, 0)))))</f>
        <v>0</v>
      </c>
      <c r="G13" s="93"/>
      <c r="H13" s="163">
        <f>IF(LEFT(Table1[[#This Row],[Work Remaining]],1)="1", 1, IF(LEFT(Table1[[#This Row],[Work Remaining]],1)="2", 2, IF(LEFT(Table1[[#This Row],[Work Remaining]],1)="3", 3, IF(LEFT(Table1[[#This Row],[Work Remaining]],1)="4", 4, IF(LEFT(Table1[[#This Row],[Work Remaining]],1)="5", 5, 0)))))</f>
        <v>0</v>
      </c>
      <c r="I13" s="172">
        <f>IF(ISERR(Table1[[#This Row],[LoU-Numbers]]+Table1[[#This Row],[Impact-Numbers]]+Table1[[#This Row],[WR-Numbers]]),0, Table1[[#This Row],[LoU-Numbers]]+Table1[[#This Row],[Impact-Numbers]]+Table1[[#This Row],[WR-Numbers]])</f>
        <v>0</v>
      </c>
      <c r="J13" s="94"/>
      <c r="K13" s="173"/>
    </row>
    <row r="14" spans="1:16" ht="19.5" customHeight="1">
      <c r="A14" s="188"/>
      <c r="B14" s="189"/>
      <c r="C14" s="189"/>
      <c r="D14" s="190"/>
      <c r="E14" s="189"/>
      <c r="G14" s="30"/>
      <c r="I14" s="170"/>
    </row>
    <row r="15" spans="1:16" ht="44.25" customHeight="1">
      <c r="A15" s="231" t="s">
        <v>355</v>
      </c>
      <c r="B15" s="231"/>
      <c r="C15" s="231"/>
      <c r="D15" s="181"/>
      <c r="E15" s="182"/>
      <c r="I15" s="3"/>
    </row>
    <row r="16" spans="1:16" ht="42.75" customHeight="1">
      <c r="A16" s="183" t="s">
        <v>18</v>
      </c>
      <c r="B16" t="s">
        <v>473</v>
      </c>
      <c r="C16" s="183" t="s">
        <v>353</v>
      </c>
      <c r="D16" s="183" t="s">
        <v>354</v>
      </c>
      <c r="E16" s="183" t="s">
        <v>19</v>
      </c>
      <c r="G16" s="30"/>
      <c r="I16" s="30"/>
      <c r="J16" s="147"/>
      <c r="K16" s="30"/>
    </row>
    <row r="17" spans="1:11" ht="115.5" customHeight="1">
      <c r="A17" s="184" t="s">
        <v>267</v>
      </c>
      <c r="B17" s="185"/>
      <c r="C17" s="186" t="s">
        <v>268</v>
      </c>
      <c r="D17" s="187"/>
      <c r="E17" s="187"/>
      <c r="F17" s="148"/>
      <c r="G17" s="119"/>
      <c r="H17" s="148"/>
      <c r="I17" s="119"/>
      <c r="J17" s="148"/>
      <c r="K17" s="30"/>
    </row>
    <row r="18" spans="1:11" ht="51" customHeight="1">
      <c r="A18" s="184" t="s">
        <v>177</v>
      </c>
      <c r="B18" s="185"/>
      <c r="C18" s="186" t="s">
        <v>356</v>
      </c>
      <c r="D18" s="187"/>
      <c r="E18" s="187"/>
      <c r="G18" s="30"/>
      <c r="I18" s="30"/>
      <c r="J18" s="147"/>
      <c r="K18" s="30"/>
    </row>
    <row r="19" spans="1:11" ht="95.25" customHeight="1">
      <c r="A19" s="184" t="s">
        <v>40</v>
      </c>
      <c r="B19" s="185"/>
      <c r="C19" s="186" t="s">
        <v>357</v>
      </c>
      <c r="D19" s="187"/>
      <c r="E19" s="187"/>
      <c r="I19" s="3"/>
      <c r="J19" s="147"/>
      <c r="K19" s="30"/>
    </row>
    <row r="20" spans="1:11" ht="35.25" customHeight="1">
      <c r="A20" s="184" t="s">
        <v>39</v>
      </c>
      <c r="B20" s="185"/>
      <c r="C20" s="186" t="s">
        <v>361</v>
      </c>
      <c r="D20" s="187"/>
      <c r="E20" s="187"/>
      <c r="I20" s="3"/>
      <c r="J20" s="147"/>
      <c r="K20" s="30"/>
    </row>
    <row r="21" spans="1:11" ht="131.25" customHeight="1">
      <c r="A21" s="137" t="s">
        <v>193</v>
      </c>
      <c r="B21" s="177"/>
      <c r="C21" s="153" t="s">
        <v>176</v>
      </c>
      <c r="D21" s="174"/>
      <c r="E21" s="174"/>
      <c r="I21" s="3"/>
      <c r="J21" s="147"/>
      <c r="K21" s="30"/>
    </row>
    <row r="22" spans="1:11" ht="72">
      <c r="A22" s="138" t="s">
        <v>474</v>
      </c>
      <c r="B22" s="177"/>
      <c r="C22" s="178" t="s">
        <v>358</v>
      </c>
      <c r="D22" s="175"/>
      <c r="E22" s="175"/>
      <c r="I22" s="3"/>
      <c r="J22" s="147"/>
      <c r="K22" s="30"/>
    </row>
    <row r="23" spans="1:11" ht="38.25" customHeight="1">
      <c r="A23" s="137" t="s">
        <v>38</v>
      </c>
      <c r="B23" s="177"/>
      <c r="C23" s="179" t="s">
        <v>359</v>
      </c>
      <c r="D23" s="175"/>
      <c r="E23" s="175"/>
      <c r="I23" s="3"/>
      <c r="J23" s="147"/>
      <c r="K23" s="30"/>
    </row>
    <row r="24" spans="1:11" ht="38.25" customHeight="1">
      <c r="A24" s="137" t="s">
        <v>194</v>
      </c>
      <c r="B24" s="177"/>
      <c r="C24" s="180" t="s">
        <v>360</v>
      </c>
      <c r="D24" s="175"/>
      <c r="E24" s="175"/>
      <c r="I24" s="3"/>
      <c r="J24" s="147"/>
      <c r="K24" s="30"/>
    </row>
    <row r="25" spans="1:11" ht="58.5" customHeight="1">
      <c r="A25" s="266" t="s">
        <v>143</v>
      </c>
      <c r="B25" s="266"/>
      <c r="C25" s="266"/>
      <c r="I25" s="30"/>
    </row>
    <row r="26" spans="1:11">
      <c r="A26" s="5"/>
      <c r="C26" s="3"/>
    </row>
    <row r="27" spans="1:11">
      <c r="A27" s="5"/>
      <c r="C27" s="3"/>
    </row>
    <row r="28" spans="1:11">
      <c r="A28" s="5"/>
      <c r="C28" s="3"/>
    </row>
    <row r="29" spans="1:11">
      <c r="A29" s="5"/>
      <c r="C29" s="3"/>
    </row>
  </sheetData>
  <sheetProtection password="E1AE" sheet="1" objects="1" scenarios="1" formatCells="0" formatColumns="0" formatRows="0" insertRows="0"/>
  <mergeCells count="1">
    <mergeCell ref="A25:C25"/>
  </mergeCells>
  <conditionalFormatting sqref="I5:I13">
    <cfRule type="cellIs" dxfId="179" priority="4" operator="lessThan">
      <formula>6</formula>
    </cfRule>
    <cfRule type="cellIs" dxfId="178" priority="5" operator="between">
      <formula>6</formula>
      <formula>10</formula>
    </cfRule>
    <cfRule type="cellIs" dxfId="177" priority="6" operator="greaterThan">
      <formula>10</formula>
    </cfRule>
  </conditionalFormatting>
  <dataValidations count="5">
    <dataValidation type="list" allowBlank="1" showInputMessage="1" showErrorMessage="1" sqref="J5:J13" xr:uid="{00000000-0002-0000-0200-000000000000}">
      <formula1>Responses</formula1>
    </dataValidation>
    <dataValidation type="list" allowBlank="1" showInputMessage="1" showErrorMessage="1" sqref="C5:C13" xr:uid="{00000000-0002-0000-0200-000001000000}">
      <formula1>"1 = Rare, 2 = Unlikely, 3 = Possible, 4 = Likely, 5 = Almost Certain"</formula1>
    </dataValidation>
    <dataValidation type="list" allowBlank="1" showInputMessage="1" showErrorMessage="1" sqref="E5:E13" xr:uid="{00000000-0002-0000-0200-000002000000}">
      <formula1>"1 = Negligible, 2 = Insignificant, 3 = Moderate, 4 = Significant, 5 = Extensive"</formula1>
    </dataValidation>
    <dataValidation type="list" allowBlank="1" showInputMessage="1" showErrorMessage="1" sqref="G5:G13" xr:uid="{00000000-0002-0000-0200-000003000000}">
      <formula1>"1 = Sustainability Only, 2 = Adequate Plans/Assets, 3 = Possibly Adequate Plans/Assets, 4 = Inadequate Plans/Assets, 5 = No Plan/Asset"</formula1>
    </dataValidation>
    <dataValidation type="list" allowBlank="1" showInputMessage="1" showErrorMessage="1" sqref="B17:B24" xr:uid="{00000000-0002-0000-0200-000004000000}">
      <formula1>"Yes,No"</formula1>
    </dataValidation>
  </dataValidations>
  <pageMargins left="0.7" right="0.7" top="0.75" bottom="0.75" header="0.3" footer="0.3"/>
  <pageSetup scale="52" fitToHeight="0" orientation="landscape" r:id="rId1"/>
  <rowBreaks count="1" manualBreakCount="1">
    <brk id="1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6278" r:id="rId4" name="Button 134">
              <controlPr defaultSize="0" print="0" autoFill="0" autoPict="0" macro="[0]!CRAddRow">
                <anchor moveWithCells="1" sizeWithCells="1">
                  <from>
                    <xdr:col>4</xdr:col>
                    <xdr:colOff>121920</xdr:colOff>
                    <xdr:row>14</xdr:row>
                    <xdr:rowOff>45720</xdr:rowOff>
                  </from>
                  <to>
                    <xdr:col>4</xdr:col>
                    <xdr:colOff>1706880</xdr:colOff>
                    <xdr:row>14</xdr:row>
                    <xdr:rowOff>464820</xdr:rowOff>
                  </to>
                </anchor>
              </controlPr>
            </control>
          </mc:Choice>
        </mc:AlternateContent>
      </controls>
    </mc:Choice>
  </mc:AlternateContent>
  <tableParts count="2">
    <tablePart r:id="rId5"/>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2">
    <pageSetUpPr fitToPage="1"/>
  </sheetPr>
  <dimension ref="A1:K55"/>
  <sheetViews>
    <sheetView zoomScale="85" zoomScaleNormal="85" zoomScalePageLayoutView="125" workbookViewId="0"/>
  </sheetViews>
  <sheetFormatPr defaultColWidth="9.109375" defaultRowHeight="14.4"/>
  <cols>
    <col min="1" max="1" width="21.44140625" style="30" bestFit="1" customWidth="1"/>
    <col min="2" max="2" width="53.33203125" style="30" customWidth="1"/>
    <col min="3" max="3" width="33.44140625" style="31" customWidth="1"/>
    <col min="4" max="4" width="31.6640625" style="30" hidden="1" customWidth="1"/>
    <col min="5" max="5" width="33.44140625" style="30" customWidth="1"/>
    <col min="6" max="6" width="16" style="30" hidden="1" customWidth="1"/>
    <col min="7" max="7" width="38.109375" style="30" customWidth="1"/>
    <col min="8" max="8" width="13.109375" style="30" hidden="1" customWidth="1"/>
    <col min="9" max="9" width="22.33203125" style="32" bestFit="1" customWidth="1"/>
    <col min="10" max="10" width="19.44140625" style="30" bestFit="1" customWidth="1"/>
    <col min="11" max="11" width="16" style="30" bestFit="1" customWidth="1"/>
    <col min="12" max="16384" width="9.109375" style="30"/>
  </cols>
  <sheetData>
    <row r="1" spans="1:11" ht="45" customHeight="1">
      <c r="A1" s="64" t="s">
        <v>7</v>
      </c>
      <c r="B1" s="65"/>
      <c r="C1" s="65"/>
      <c r="D1" s="65"/>
      <c r="E1" s="65"/>
      <c r="F1" s="65"/>
      <c r="G1" s="65"/>
      <c r="H1" s="67"/>
      <c r="I1" s="67"/>
      <c r="J1" s="67"/>
      <c r="K1" s="67"/>
    </row>
    <row r="2" spans="1:11" ht="12.75" customHeight="1">
      <c r="A2" s="267"/>
      <c r="B2" s="267"/>
      <c r="C2" s="267"/>
      <c r="D2" s="267"/>
      <c r="E2" s="267"/>
      <c r="F2" s="267"/>
      <c r="G2" s="267"/>
      <c r="H2" s="267"/>
      <c r="I2" s="30"/>
    </row>
    <row r="3" spans="1:11" ht="41.25" customHeight="1">
      <c r="A3" s="66" t="s">
        <v>22</v>
      </c>
      <c r="B3" s="66"/>
      <c r="C3" s="66"/>
      <c r="D3" s="66"/>
      <c r="E3" s="66"/>
      <c r="F3" s="66"/>
      <c r="G3" s="66"/>
      <c r="H3" s="66"/>
      <c r="I3" s="66"/>
      <c r="J3" s="66"/>
      <c r="K3" s="66"/>
    </row>
    <row r="4" spans="1:11" ht="27" customHeight="1">
      <c r="A4" s="34" t="s">
        <v>18</v>
      </c>
      <c r="B4" s="35" t="s">
        <v>19</v>
      </c>
      <c r="C4" s="35" t="s">
        <v>17</v>
      </c>
      <c r="D4" s="35" t="s">
        <v>240</v>
      </c>
      <c r="E4" s="35" t="s">
        <v>15</v>
      </c>
      <c r="F4" s="35" t="s">
        <v>242</v>
      </c>
      <c r="G4" s="35" t="s">
        <v>16</v>
      </c>
      <c r="H4" s="35" t="s">
        <v>241</v>
      </c>
      <c r="I4" s="35" t="s">
        <v>173</v>
      </c>
      <c r="J4" s="35" t="s">
        <v>20</v>
      </c>
      <c r="K4" s="36" t="s">
        <v>171</v>
      </c>
    </row>
    <row r="5" spans="1:11" ht="83.25" customHeight="1">
      <c r="A5" s="89" t="s">
        <v>282</v>
      </c>
      <c r="B5" s="102" t="s">
        <v>362</v>
      </c>
      <c r="C5" s="85"/>
      <c r="D5" s="150">
        <f>IF(LEFT(Table14[[#This Row],[Likelihood of Use]],1)="1", 1, IF(LEFT(Table14[[#This Row],[Likelihood of Use]],1)="2", 2, IF(LEFT(Table14[[#This Row],[Likelihood of Use]],1)="3", 3, IF(LEFT(Table14[[#This Row],[Likelihood of Use]],1)="4", 4, IF(LEFT(Table14[[#This Row],[Likelihood of Use]],1)="5", 5, 0)))))</f>
        <v>0</v>
      </c>
      <c r="E5" s="85"/>
      <c r="F5" s="150">
        <f>IF(LEFT(Table14[[#This Row],[Impact]],1)="1", 1, IF(LEFT(Table14[[#This Row],[Impact]],1)="2", 2, IF(LEFT(Table14[[#This Row],[Impact]],1)="3", 3, IF(LEFT(Table14[[#This Row],[Impact]],1)="4", 4, IF(LEFT(Table14[[#This Row],[Impact]],1)="5", 5, 0)))))</f>
        <v>0</v>
      </c>
      <c r="G5" s="85"/>
      <c r="H5" s="150">
        <f>IF(LEFT(Table14[[#This Row],[Work Remaining]],1)="1", 1, IF(LEFT(Table14[[#This Row],[Work Remaining]],1)="2", 2, IF(LEFT(Table14[[#This Row],[Work Remaining]],1)="3", 3, IF(LEFT(Table14[[#This Row],[Work Remaining]],1)="4", 4, IF(LEFT(Table14[[#This Row],[Work Remaining]],1)="5", 5, 0)))))</f>
        <v>0</v>
      </c>
      <c r="I5" s="98">
        <f>IF(ISERR(Table14[[#This Row],[LoU-Numbers]]+Table14[[#This Row],[Impact-Numbers]]+Table14[[#This Row],[WR-Numbers]]),0, Table14[[#This Row],[LoU-Numbers]]+Table14[[#This Row],[Impact-Numbers]]+Table14[[#This Row],[WR-Numbers]])</f>
        <v>0</v>
      </c>
      <c r="J5" s="88"/>
      <c r="K5" s="99"/>
    </row>
    <row r="6" spans="1:11" ht="91.5" customHeight="1">
      <c r="A6" s="89" t="s">
        <v>276</v>
      </c>
      <c r="B6" s="84" t="s">
        <v>363</v>
      </c>
      <c r="C6" s="101"/>
      <c r="D6" s="150">
        <f>IF(LEFT(Table14[[#This Row],[Likelihood of Use]],1)="1", 1, IF(LEFT(Table14[[#This Row],[Likelihood of Use]],1)="2", 2, IF(LEFT(Table14[[#This Row],[Likelihood of Use]],1)="3", 3, IF(LEFT(Table14[[#This Row],[Likelihood of Use]],1)="4", 4, IF(LEFT(Table14[[#This Row],[Likelihood of Use]],1)="5", 5, 0)))))</f>
        <v>0</v>
      </c>
      <c r="E6" s="85"/>
      <c r="F6" s="150">
        <f>IF(LEFT(Table14[[#This Row],[Impact]],1)="1", 1, IF(LEFT(Table14[[#This Row],[Impact]],1)="2", 2, IF(LEFT(Table14[[#This Row],[Impact]],1)="3", 3, IF(LEFT(Table14[[#This Row],[Impact]],1)="4", 4, IF(LEFT(Table14[[#This Row],[Impact]],1)="5", 5, 0)))))</f>
        <v>0</v>
      </c>
      <c r="G6" s="85"/>
      <c r="H6" s="150">
        <f>IF(LEFT(Table14[[#This Row],[Work Remaining]],1)="1", 1, IF(LEFT(Table14[[#This Row],[Work Remaining]],1)="2", 2, IF(LEFT(Table14[[#This Row],[Work Remaining]],1)="3", 3, IF(LEFT(Table14[[#This Row],[Work Remaining]],1)="4", 4, IF(LEFT(Table14[[#This Row],[Work Remaining]],1)="5", 5, 0)))))</f>
        <v>0</v>
      </c>
      <c r="I6" s="98">
        <f>IF(ISERR(Table14[[#This Row],[LoU-Numbers]]+Table14[[#This Row],[Impact-Numbers]]+Table14[[#This Row],[WR-Numbers]]),0, Table14[[#This Row],[LoU-Numbers]]+Table14[[#This Row],[Impact-Numbers]]+Table14[[#This Row],[WR-Numbers]])</f>
        <v>0</v>
      </c>
      <c r="J6" s="88"/>
      <c r="K6" s="99"/>
    </row>
    <row r="7" spans="1:11" ht="95.25" customHeight="1">
      <c r="A7" s="104" t="s">
        <v>371</v>
      </c>
      <c r="B7" s="105" t="s">
        <v>372</v>
      </c>
      <c r="C7" s="106"/>
      <c r="D7" s="150">
        <f>IF(LEFT(Table14[[#This Row],[Likelihood of Use]],1)="1", 1, IF(LEFT(Table14[[#This Row],[Likelihood of Use]],1)="2", 2, IF(LEFT(Table14[[#This Row],[Likelihood of Use]],1)="3", 3, IF(LEFT(Table14[[#This Row],[Likelihood of Use]],1)="4", 4, IF(LEFT(Table14[[#This Row],[Likelihood of Use]],1)="5", 5, 0)))))</f>
        <v>0</v>
      </c>
      <c r="E7" s="106"/>
      <c r="F7" s="150">
        <f>IF(LEFT(Table14[[#This Row],[Impact]],1)="1", 1, IF(LEFT(Table14[[#This Row],[Impact]],1)="2", 2, IF(LEFT(Table14[[#This Row],[Impact]],1)="3", 3, IF(LEFT(Table14[[#This Row],[Impact]],1)="4", 4, IF(LEFT(Table14[[#This Row],[Impact]],1)="5", 5, 0)))))</f>
        <v>0</v>
      </c>
      <c r="G7" s="106"/>
      <c r="H7" s="150">
        <f>IF(LEFT(Table14[[#This Row],[Work Remaining]],1)="1", 1, IF(LEFT(Table14[[#This Row],[Work Remaining]],1)="2", 2, IF(LEFT(Table14[[#This Row],[Work Remaining]],1)="3", 3, IF(LEFT(Table14[[#This Row],[Work Remaining]],1)="4", 4, IF(LEFT(Table14[[#This Row],[Work Remaining]],1)="5", 5, 0)))))</f>
        <v>0</v>
      </c>
      <c r="I7" s="98">
        <f>IF(ISERR(Table14[[#This Row],[LoU-Numbers]]+Table14[[#This Row],[Impact-Numbers]]+Table14[[#This Row],[WR-Numbers]]),0, Table14[[#This Row],[LoU-Numbers]]+Table14[[#This Row],[Impact-Numbers]]+Table14[[#This Row],[WR-Numbers]])</f>
        <v>0</v>
      </c>
      <c r="J7" s="107"/>
      <c r="K7" s="108"/>
    </row>
    <row r="8" spans="1:11" ht="54" customHeight="1">
      <c r="A8" s="84" t="s">
        <v>284</v>
      </c>
      <c r="B8" s="84" t="s">
        <v>364</v>
      </c>
      <c r="C8" s="85"/>
      <c r="D8" s="150">
        <f>IF(LEFT(Table14[[#This Row],[Likelihood of Use]],1)="1", 1, IF(LEFT(Table14[[#This Row],[Likelihood of Use]],1)="2", 2, IF(LEFT(Table14[[#This Row],[Likelihood of Use]],1)="3", 3, IF(LEFT(Table14[[#This Row],[Likelihood of Use]],1)="4", 4, IF(LEFT(Table14[[#This Row],[Likelihood of Use]],1)="5", 5, 0)))))</f>
        <v>0</v>
      </c>
      <c r="E8" s="85"/>
      <c r="F8" s="150">
        <f>IF(LEFT(Table14[[#This Row],[Impact]],1)="1", 1, IF(LEFT(Table14[[#This Row],[Impact]],1)="2", 2, IF(LEFT(Table14[[#This Row],[Impact]],1)="3", 3, IF(LEFT(Table14[[#This Row],[Impact]],1)="4", 4, IF(LEFT(Table14[[#This Row],[Impact]],1)="5", 5, 0)))))</f>
        <v>0</v>
      </c>
      <c r="G8" s="85"/>
      <c r="H8" s="150">
        <f>IF(LEFT(Table14[[#This Row],[Work Remaining]],1)="1", 1, IF(LEFT(Table14[[#This Row],[Work Remaining]],1)="2", 2, IF(LEFT(Table14[[#This Row],[Work Remaining]],1)="3", 3, IF(LEFT(Table14[[#This Row],[Work Remaining]],1)="4", 4, IF(LEFT(Table14[[#This Row],[Work Remaining]],1)="5", 5, 0)))))</f>
        <v>0</v>
      </c>
      <c r="I8" s="98">
        <f>IF(ISERR(Table14[[#This Row],[LoU-Numbers]]+Table14[[#This Row],[Impact-Numbers]]+Table14[[#This Row],[WR-Numbers]]),0, Table14[[#This Row],[LoU-Numbers]]+Table14[[#This Row],[Impact-Numbers]]+Table14[[#This Row],[WR-Numbers]])</f>
        <v>0</v>
      </c>
      <c r="J8" s="88"/>
      <c r="K8" s="103"/>
    </row>
    <row r="9" spans="1:11" ht="62.25" customHeight="1">
      <c r="A9" s="89" t="s">
        <v>283</v>
      </c>
      <c r="B9" s="84" t="s">
        <v>365</v>
      </c>
      <c r="C9" s="85"/>
      <c r="D9" s="150">
        <f>IF(LEFT(Table14[[#This Row],[Likelihood of Use]],1)="1", 1, IF(LEFT(Table14[[#This Row],[Likelihood of Use]],1)="2", 2, IF(LEFT(Table14[[#This Row],[Likelihood of Use]],1)="3", 3, IF(LEFT(Table14[[#This Row],[Likelihood of Use]],1)="4", 4, IF(LEFT(Table14[[#This Row],[Likelihood of Use]],1)="5", 5, 0)))))</f>
        <v>0</v>
      </c>
      <c r="E9" s="85"/>
      <c r="F9" s="150">
        <f>IF(LEFT(Table14[[#This Row],[Impact]],1)="1", 1, IF(LEFT(Table14[[#This Row],[Impact]],1)="2", 2, IF(LEFT(Table14[[#This Row],[Impact]],1)="3", 3, IF(LEFT(Table14[[#This Row],[Impact]],1)="4", 4, IF(LEFT(Table14[[#This Row],[Impact]],1)="5", 5, 0)))))</f>
        <v>0</v>
      </c>
      <c r="G9" s="85"/>
      <c r="H9" s="150">
        <f>IF(LEFT(Table14[[#This Row],[Work Remaining]],1)="1", 1, IF(LEFT(Table14[[#This Row],[Work Remaining]],1)="2", 2, IF(LEFT(Table14[[#This Row],[Work Remaining]],1)="3", 3, IF(LEFT(Table14[[#This Row],[Work Remaining]],1)="4", 4, IF(LEFT(Table14[[#This Row],[Work Remaining]],1)="5", 5, 0)))))</f>
        <v>0</v>
      </c>
      <c r="I9" s="98">
        <f>IF(ISERR(Table14[[#This Row],[LoU-Numbers]]+Table14[[#This Row],[Impact-Numbers]]+Table14[[#This Row],[WR-Numbers]]),0, Table14[[#This Row],[LoU-Numbers]]+Table14[[#This Row],[Impact-Numbers]]+Table14[[#This Row],[WR-Numbers]])</f>
        <v>0</v>
      </c>
      <c r="J9" s="88"/>
      <c r="K9" s="99"/>
    </row>
    <row r="10" spans="1:11" ht="92.25" customHeight="1">
      <c r="A10" s="96" t="s">
        <v>286</v>
      </c>
      <c r="B10" s="97" t="s">
        <v>366</v>
      </c>
      <c r="C10" s="92"/>
      <c r="D10" s="150">
        <f>IF(LEFT(Table14[[#This Row],[Likelihood of Use]],1)="1", 1, IF(LEFT(Table14[[#This Row],[Likelihood of Use]],1)="2", 2, IF(LEFT(Table14[[#This Row],[Likelihood of Use]],1)="3", 3, IF(LEFT(Table14[[#This Row],[Likelihood of Use]],1)="4", 4, IF(LEFT(Table14[[#This Row],[Likelihood of Use]],1)="5", 5, 0)))))</f>
        <v>0</v>
      </c>
      <c r="E10" s="92"/>
      <c r="F10" s="150">
        <f>IF(LEFT(Table14[[#This Row],[Impact]],1)="1", 1, IF(LEFT(Table14[[#This Row],[Impact]],1)="2", 2, IF(LEFT(Table14[[#This Row],[Impact]],1)="3", 3, IF(LEFT(Table14[[#This Row],[Impact]],1)="4", 4, IF(LEFT(Table14[[#This Row],[Impact]],1)="5", 5, 0)))))</f>
        <v>0</v>
      </c>
      <c r="G10" s="92"/>
      <c r="H10" s="150">
        <f>IF(LEFT(Table14[[#This Row],[Work Remaining]],1)="1", 1, IF(LEFT(Table14[[#This Row],[Work Remaining]],1)="2", 2, IF(LEFT(Table14[[#This Row],[Work Remaining]],1)="3", 3, IF(LEFT(Table14[[#This Row],[Work Remaining]],1)="4", 4, IF(LEFT(Table14[[#This Row],[Work Remaining]],1)="5", 5, 0)))))</f>
        <v>0</v>
      </c>
      <c r="I10" s="98">
        <f>IF(ISERR(Table14[[#This Row],[LoU-Numbers]]+Table14[[#This Row],[Impact-Numbers]]+Table14[[#This Row],[WR-Numbers]]),0, Table14[[#This Row],[LoU-Numbers]]+Table14[[#This Row],[Impact-Numbers]]+Table14[[#This Row],[WR-Numbers]])</f>
        <v>0</v>
      </c>
      <c r="J10" s="94"/>
      <c r="K10" s="100"/>
    </row>
    <row r="11" spans="1:11" ht="98.25" customHeight="1">
      <c r="A11" s="89" t="s">
        <v>367</v>
      </c>
      <c r="B11" s="84" t="s">
        <v>347</v>
      </c>
      <c r="C11" s="85"/>
      <c r="D11" s="151">
        <f>IF(LEFT(Table14[[#This Row],[Likelihood of Use]],1)="1", 1, IF(LEFT(Table14[[#This Row],[Likelihood of Use]],1)="2", 2, IF(LEFT(Table14[[#This Row],[Likelihood of Use]],1)="3", 3, IF(LEFT(Table14[[#This Row],[Likelihood of Use]],1)="4", 4, IF(LEFT(Table14[[#This Row],[Likelihood of Use]],1)="5", 5, 0)))))</f>
        <v>0</v>
      </c>
      <c r="E11" s="85"/>
      <c r="F11" s="151">
        <f>IF(LEFT(Table14[[#This Row],[Impact]],1)="1", 1, IF(LEFT(Table14[[#This Row],[Impact]],1)="2", 2, IF(LEFT(Table14[[#This Row],[Impact]],1)="3", 3, IF(LEFT(Table14[[#This Row],[Impact]],1)="4", 4, IF(LEFT(Table14[[#This Row],[Impact]],1)="5", 5, 0)))))</f>
        <v>0</v>
      </c>
      <c r="G11" s="85"/>
      <c r="H11" s="151">
        <f>IF(LEFT(Table14[[#This Row],[Work Remaining]],1)="1", 1, IF(LEFT(Table14[[#This Row],[Work Remaining]],1)="2", 2, IF(LEFT(Table14[[#This Row],[Work Remaining]],1)="3", 3, IF(LEFT(Table14[[#This Row],[Work Remaining]],1)="4", 4, IF(LEFT(Table14[[#This Row],[Work Remaining]],1)="5", 5, 0)))))</f>
        <v>0</v>
      </c>
      <c r="I11" s="95">
        <f>IF(ISERR(Table14[[#This Row],[LoU-Numbers]]+Table14[[#This Row],[Impact-Numbers]]+Table14[[#This Row],[WR-Numbers]]),0, Table14[[#This Row],[LoU-Numbers]]+Table14[[#This Row],[Impact-Numbers]]+Table14[[#This Row],[WR-Numbers]])</f>
        <v>0</v>
      </c>
      <c r="J11" s="88"/>
      <c r="K11" s="99"/>
    </row>
    <row r="12" spans="1:11" ht="100.8">
      <c r="A12" s="89" t="s">
        <v>281</v>
      </c>
      <c r="B12" s="84" t="s">
        <v>368</v>
      </c>
      <c r="C12" s="85"/>
      <c r="D12" s="150">
        <f>IF(LEFT(Table14[[#This Row],[Likelihood of Use]],1)="1", 1, IF(LEFT(Table14[[#This Row],[Likelihood of Use]],1)="2", 2, IF(LEFT(Table14[[#This Row],[Likelihood of Use]],1)="3", 3, IF(LEFT(Table14[[#This Row],[Likelihood of Use]],1)="4", 4, IF(LEFT(Table14[[#This Row],[Likelihood of Use]],1)="5", 5, 0)))))</f>
        <v>0</v>
      </c>
      <c r="E12" s="85"/>
      <c r="F12" s="150">
        <f>IF(LEFT(Table14[[#This Row],[Impact]],1)="1", 1, IF(LEFT(Table14[[#This Row],[Impact]],1)="2", 2, IF(LEFT(Table14[[#This Row],[Impact]],1)="3", 3, IF(LEFT(Table14[[#This Row],[Impact]],1)="4", 4, IF(LEFT(Table14[[#This Row],[Impact]],1)="5", 5, 0)))))</f>
        <v>0</v>
      </c>
      <c r="G12" s="85"/>
      <c r="H12" s="150">
        <f>IF(LEFT(Table14[[#This Row],[Work Remaining]],1)="1", 1, IF(LEFT(Table14[[#This Row],[Work Remaining]],1)="2", 2, IF(LEFT(Table14[[#This Row],[Work Remaining]],1)="3", 3, IF(LEFT(Table14[[#This Row],[Work Remaining]],1)="4", 4, IF(LEFT(Table14[[#This Row],[Work Remaining]],1)="5", 5, 0)))))</f>
        <v>0</v>
      </c>
      <c r="I12" s="98">
        <f>IF(ISERR(Table14[[#This Row],[LoU-Numbers]]+Table14[[#This Row],[Impact-Numbers]]+Table14[[#This Row],[WR-Numbers]]),0, Table14[[#This Row],[LoU-Numbers]]+Table14[[#This Row],[Impact-Numbers]]+Table14[[#This Row],[WR-Numbers]])</f>
        <v>0</v>
      </c>
      <c r="J12" s="88"/>
      <c r="K12" s="99"/>
    </row>
    <row r="13" spans="1:11" ht="86.4">
      <c r="A13" s="89" t="s">
        <v>280</v>
      </c>
      <c r="B13" s="84" t="s">
        <v>369</v>
      </c>
      <c r="C13" s="85"/>
      <c r="D13" s="150">
        <f>IF(LEFT(Table14[[#This Row],[Likelihood of Use]],1)="1", 1, IF(LEFT(Table14[[#This Row],[Likelihood of Use]],1)="2", 2, IF(LEFT(Table14[[#This Row],[Likelihood of Use]],1)="3", 3, IF(LEFT(Table14[[#This Row],[Likelihood of Use]],1)="4", 4, IF(LEFT(Table14[[#This Row],[Likelihood of Use]],1)="5", 5, 0)))))</f>
        <v>0</v>
      </c>
      <c r="E13" s="85"/>
      <c r="F13" s="150">
        <f>IF(LEFT(Table14[[#This Row],[Impact]],1)="1", 1, IF(LEFT(Table14[[#This Row],[Impact]],1)="2", 2, IF(LEFT(Table14[[#This Row],[Impact]],1)="3", 3, IF(LEFT(Table14[[#This Row],[Impact]],1)="4", 4, IF(LEFT(Table14[[#This Row],[Impact]],1)="5", 5, 0)))))</f>
        <v>0</v>
      </c>
      <c r="G13" s="85"/>
      <c r="H13" s="150">
        <f>IF(LEFT(Table14[[#This Row],[Work Remaining]],1)="1", 1, IF(LEFT(Table14[[#This Row],[Work Remaining]],1)="2", 2, IF(LEFT(Table14[[#This Row],[Work Remaining]],1)="3", 3, IF(LEFT(Table14[[#This Row],[Work Remaining]],1)="4", 4, IF(LEFT(Table14[[#This Row],[Work Remaining]],1)="5", 5, 0)))))</f>
        <v>0</v>
      </c>
      <c r="I13" s="98">
        <f>IF(ISERR(Table14[[#This Row],[LoU-Numbers]]+Table14[[#This Row],[Impact-Numbers]]+Table14[[#This Row],[WR-Numbers]]),0, Table14[[#This Row],[LoU-Numbers]]+Table14[[#This Row],[Impact-Numbers]]+Table14[[#This Row],[WR-Numbers]])</f>
        <v>0</v>
      </c>
      <c r="J13" s="88"/>
      <c r="K13" s="99"/>
    </row>
    <row r="14" spans="1:11" ht="50.25" customHeight="1">
      <c r="A14" s="89" t="s">
        <v>475</v>
      </c>
      <c r="B14" s="102" t="s">
        <v>370</v>
      </c>
      <c r="C14" s="85"/>
      <c r="D14" s="151">
        <f>IF(LEFT(Table14[[#This Row],[Likelihood of Use]],1)="1", 1, IF(LEFT(Table14[[#This Row],[Likelihood of Use]],1)="2", 2, IF(LEFT(Table14[[#This Row],[Likelihood of Use]],1)="3", 3, IF(LEFT(Table14[[#This Row],[Likelihood of Use]],1)="4", 4, IF(LEFT(Table14[[#This Row],[Likelihood of Use]],1)="5", 5, 0)))))</f>
        <v>0</v>
      </c>
      <c r="E14" s="85"/>
      <c r="F14" s="151">
        <f>IF(LEFT(Table14[[#This Row],[Impact]],1)="1", 1, IF(LEFT(Table14[[#This Row],[Impact]],1)="2", 2, IF(LEFT(Table14[[#This Row],[Impact]],1)="3", 3, IF(LEFT(Table14[[#This Row],[Impact]],1)="4", 4, IF(LEFT(Table14[[#This Row],[Impact]],1)="5", 5, 0)))))</f>
        <v>0</v>
      </c>
      <c r="G14" s="85"/>
      <c r="H14" s="151">
        <f>IF(LEFT(Table14[[#This Row],[Work Remaining]],1)="1", 1, IF(LEFT(Table14[[#This Row],[Work Remaining]],1)="2", 2, IF(LEFT(Table14[[#This Row],[Work Remaining]],1)="3", 3, IF(LEFT(Table14[[#This Row],[Work Remaining]],1)="4", 4, IF(LEFT(Table14[[#This Row],[Work Remaining]],1)="5", 5, 0)))))</f>
        <v>0</v>
      </c>
      <c r="I14" s="95">
        <f>IF(ISERR(Table14[[#This Row],[LoU-Numbers]]+Table14[[#This Row],[Impact-Numbers]]+Table14[[#This Row],[WR-Numbers]]),0, Table14[[#This Row],[LoU-Numbers]]+Table14[[#This Row],[Impact-Numbers]]+Table14[[#This Row],[WR-Numbers]])</f>
        <v>0</v>
      </c>
      <c r="J14" s="88"/>
      <c r="K14" s="99"/>
    </row>
    <row r="15" spans="1:11" ht="69" customHeight="1">
      <c r="A15" s="89" t="s">
        <v>277</v>
      </c>
      <c r="B15" s="84" t="s">
        <v>178</v>
      </c>
      <c r="C15" s="85"/>
      <c r="D15" s="150">
        <f>IF(LEFT(Table14[[#This Row],[Likelihood of Use]],1)="1", 1, IF(LEFT(Table14[[#This Row],[Likelihood of Use]],1)="2", 2, IF(LEFT(Table14[[#This Row],[Likelihood of Use]],1)="3", 3, IF(LEFT(Table14[[#This Row],[Likelihood of Use]],1)="4", 4, IF(LEFT(Table14[[#This Row],[Likelihood of Use]],1)="5", 5, 0)))))</f>
        <v>0</v>
      </c>
      <c r="E15" s="85"/>
      <c r="F15" s="150">
        <f>IF(LEFT(Table14[[#This Row],[Impact]],1)="1", 1, IF(LEFT(Table14[[#This Row],[Impact]],1)="2", 2, IF(LEFT(Table14[[#This Row],[Impact]],1)="3", 3, IF(LEFT(Table14[[#This Row],[Impact]],1)="4", 4, IF(LEFT(Table14[[#This Row],[Impact]],1)="5", 5, 0)))))</f>
        <v>0</v>
      </c>
      <c r="G15" s="85"/>
      <c r="H15" s="150">
        <f>IF(LEFT(Table14[[#This Row],[Work Remaining]],1)="1", 1, IF(LEFT(Table14[[#This Row],[Work Remaining]],1)="2", 2, IF(LEFT(Table14[[#This Row],[Work Remaining]],1)="3", 3, IF(LEFT(Table14[[#This Row],[Work Remaining]],1)="4", 4, IF(LEFT(Table14[[#This Row],[Work Remaining]],1)="5", 5, 0)))))</f>
        <v>0</v>
      </c>
      <c r="I15" s="98">
        <f>IF(ISERR(Table14[[#This Row],[LoU-Numbers]]+Table14[[#This Row],[Impact-Numbers]]+Table14[[#This Row],[WR-Numbers]]),0, Table14[[#This Row],[LoU-Numbers]]+Table14[[#This Row],[Impact-Numbers]]+Table14[[#This Row],[WR-Numbers]])</f>
        <v>0</v>
      </c>
      <c r="J15" s="88"/>
      <c r="K15" s="99"/>
    </row>
    <row r="16" spans="1:11" ht="93.75" customHeight="1">
      <c r="A16" s="89" t="s">
        <v>278</v>
      </c>
      <c r="B16" s="84" t="s">
        <v>373</v>
      </c>
      <c r="C16" s="85"/>
      <c r="D16" s="150">
        <f>IF(LEFT(Table14[[#This Row],[Likelihood of Use]],1)="1", 1, IF(LEFT(Table14[[#This Row],[Likelihood of Use]],1)="2", 2, IF(LEFT(Table14[[#This Row],[Likelihood of Use]],1)="3", 3, IF(LEFT(Table14[[#This Row],[Likelihood of Use]],1)="4", 4, IF(LEFT(Table14[[#This Row],[Likelihood of Use]],1)="5", 5, 0)))))</f>
        <v>0</v>
      </c>
      <c r="E16" s="85"/>
      <c r="F16" s="150">
        <f>IF(LEFT(Table14[[#This Row],[Impact]],1)="1", 1, IF(LEFT(Table14[[#This Row],[Impact]],1)="2", 2, IF(LEFT(Table14[[#This Row],[Impact]],1)="3", 3, IF(LEFT(Table14[[#This Row],[Impact]],1)="4", 4, IF(LEFT(Table14[[#This Row],[Impact]],1)="5", 5, 0)))))</f>
        <v>0</v>
      </c>
      <c r="G16" s="85"/>
      <c r="H16" s="150">
        <f>IF(LEFT(Table14[[#This Row],[Work Remaining]],1)="1", 1, IF(LEFT(Table14[[#This Row],[Work Remaining]],1)="2", 2, IF(LEFT(Table14[[#This Row],[Work Remaining]],1)="3", 3, IF(LEFT(Table14[[#This Row],[Work Remaining]],1)="4", 4, IF(LEFT(Table14[[#This Row],[Work Remaining]],1)="5", 5, 0)))))</f>
        <v>0</v>
      </c>
      <c r="I16" s="98">
        <f>IF(ISERR(Table14[[#This Row],[LoU-Numbers]]+Table14[[#This Row],[Impact-Numbers]]+Table14[[#This Row],[WR-Numbers]]),0, Table14[[#This Row],[LoU-Numbers]]+Table14[[#This Row],[Impact-Numbers]]+Table14[[#This Row],[WR-Numbers]])</f>
        <v>0</v>
      </c>
      <c r="J16" s="88"/>
      <c r="K16" s="99"/>
    </row>
    <row r="17" spans="1:11" ht="216.75" customHeight="1">
      <c r="A17" s="89" t="s">
        <v>285</v>
      </c>
      <c r="B17" s="84" t="s">
        <v>374</v>
      </c>
      <c r="C17" s="85"/>
      <c r="D17" s="150">
        <f>IF(LEFT(Table14[[#This Row],[Likelihood of Use]],1)="1", 1, IF(LEFT(Table14[[#This Row],[Likelihood of Use]],1)="2", 2, IF(LEFT(Table14[[#This Row],[Likelihood of Use]],1)="3", 3, IF(LEFT(Table14[[#This Row],[Likelihood of Use]],1)="4", 4, IF(LEFT(Table14[[#This Row],[Likelihood of Use]],1)="5", 5, 0)))))</f>
        <v>0</v>
      </c>
      <c r="E17" s="85"/>
      <c r="F17" s="150">
        <f>IF(LEFT(Table14[[#This Row],[Impact]],1)="1", 1, IF(LEFT(Table14[[#This Row],[Impact]],1)="2", 2, IF(LEFT(Table14[[#This Row],[Impact]],1)="3", 3, IF(LEFT(Table14[[#This Row],[Impact]],1)="4", 4, IF(LEFT(Table14[[#This Row],[Impact]],1)="5", 5, 0)))))</f>
        <v>0</v>
      </c>
      <c r="G17" s="85"/>
      <c r="H17" s="151">
        <f>IF(LEFT(Table14[[#This Row],[Work Remaining]],1)="1", 1, IF(LEFT(Table14[[#This Row],[Work Remaining]],1)="2", 2, IF(LEFT(Table14[[#This Row],[Work Remaining]],1)="3", 3, IF(LEFT(Table14[[#This Row],[Work Remaining]],1)="4", 4, IF(LEFT(Table14[[#This Row],[Work Remaining]],1)="5", 5, 0)))))</f>
        <v>0</v>
      </c>
      <c r="I17" s="95">
        <f>IF(ISERR(Table14[[#This Row],[LoU-Numbers]]+Table14[[#This Row],[Impact-Numbers]]+Table14[[#This Row],[WR-Numbers]]),0, Table14[[#This Row],[LoU-Numbers]]+Table14[[#This Row],[Impact-Numbers]]+Table14[[#This Row],[WR-Numbers]])</f>
        <v>0</v>
      </c>
      <c r="J17" s="88"/>
      <c r="K17" s="99"/>
    </row>
    <row r="18" spans="1:11" ht="71.25" customHeight="1">
      <c r="A18" s="89" t="s">
        <v>279</v>
      </c>
      <c r="B18" s="84" t="s">
        <v>375</v>
      </c>
      <c r="C18" s="85"/>
      <c r="D18" s="150">
        <f>IF(LEFT(Table14[[#This Row],[Likelihood of Use]],1)="1", 1, IF(LEFT(Table14[[#This Row],[Likelihood of Use]],1)="2", 2, IF(LEFT(Table14[[#This Row],[Likelihood of Use]],1)="3", 3, IF(LEFT(Table14[[#This Row],[Likelihood of Use]],1)="4", 4, IF(LEFT(Table14[[#This Row],[Likelihood of Use]],1)="5", 5, 0)))))</f>
        <v>0</v>
      </c>
      <c r="E18" s="85"/>
      <c r="F18" s="150">
        <f>IF(LEFT(Table14[[#This Row],[Impact]],1)="1", 1, IF(LEFT(Table14[[#This Row],[Impact]],1)="2", 2, IF(LEFT(Table14[[#This Row],[Impact]],1)="3", 3, IF(LEFT(Table14[[#This Row],[Impact]],1)="4", 4, IF(LEFT(Table14[[#This Row],[Impact]],1)="5", 5, 0)))))</f>
        <v>0</v>
      </c>
      <c r="G18" s="85"/>
      <c r="H18" s="150">
        <f>IF(LEFT(Table14[[#This Row],[Work Remaining]],1)="1", 1, IF(LEFT(Table14[[#This Row],[Work Remaining]],1)="2", 2, IF(LEFT(Table14[[#This Row],[Work Remaining]],1)="3", 3, IF(LEFT(Table14[[#This Row],[Work Remaining]],1)="4", 4, IF(LEFT(Table14[[#This Row],[Work Remaining]],1)="5", 5, 0)))))</f>
        <v>0</v>
      </c>
      <c r="I18" s="98">
        <f>IF(ISERR(Table14[[#This Row],[LoU-Numbers]]+Table14[[#This Row],[Impact-Numbers]]+Table14[[#This Row],[WR-Numbers]]),0, Table14[[#This Row],[LoU-Numbers]]+Table14[[#This Row],[Impact-Numbers]]+Table14[[#This Row],[WR-Numbers]])</f>
        <v>0</v>
      </c>
      <c r="J18" s="88"/>
      <c r="K18" s="99"/>
    </row>
    <row r="19" spans="1:11" s="3" customFormat="1" ht="73.95" customHeight="1">
      <c r="A19" s="268" t="s">
        <v>252</v>
      </c>
      <c r="B19" s="268"/>
      <c r="C19" s="268"/>
      <c r="D19" s="268"/>
      <c r="E19" s="268"/>
    </row>
    <row r="20" spans="1:11" s="3" customFormat="1" ht="48.75" customHeight="1">
      <c r="A20" s="66" t="s">
        <v>37</v>
      </c>
      <c r="B20" s="66"/>
      <c r="C20" s="66"/>
      <c r="D20" s="66"/>
      <c r="E20" s="176"/>
    </row>
    <row r="21" spans="1:11" s="3" customFormat="1" ht="54.75" customHeight="1" thickBot="1">
      <c r="A21" s="80" t="s">
        <v>18</v>
      </c>
      <c r="B21" s="80" t="s">
        <v>473</v>
      </c>
      <c r="C21" s="81" t="s">
        <v>353</v>
      </c>
      <c r="D21" s="171" t="s">
        <v>354</v>
      </c>
      <c r="E21" s="196" t="s">
        <v>19</v>
      </c>
    </row>
    <row r="22" spans="1:11" s="3" customFormat="1" ht="100.8">
      <c r="A22" s="122" t="s">
        <v>267</v>
      </c>
      <c r="B22" s="191"/>
      <c r="C22" s="124" t="s">
        <v>271</v>
      </c>
      <c r="D22" s="192"/>
      <c r="E22" s="195"/>
    </row>
    <row r="23" spans="1:11" s="3" customFormat="1" ht="168.75" customHeight="1">
      <c r="A23" s="125" t="s">
        <v>182</v>
      </c>
      <c r="B23" s="126"/>
      <c r="C23" s="127" t="s">
        <v>376</v>
      </c>
      <c r="D23" s="193"/>
      <c r="E23" s="153"/>
    </row>
    <row r="24" spans="1:11" s="3" customFormat="1" ht="57.6">
      <c r="A24" s="128" t="s">
        <v>191</v>
      </c>
      <c r="B24" s="126"/>
      <c r="C24" s="127" t="s">
        <v>377</v>
      </c>
      <c r="D24" s="193"/>
      <c r="E24" s="153"/>
    </row>
    <row r="25" spans="1:11" s="3" customFormat="1">
      <c r="A25" s="122" t="s">
        <v>192</v>
      </c>
      <c r="B25" s="123"/>
      <c r="C25" s="124" t="s">
        <v>43</v>
      </c>
      <c r="D25" s="192"/>
      <c r="E25" s="153"/>
    </row>
    <row r="26" spans="1:11" s="3" customFormat="1" ht="115.2">
      <c r="A26" s="128" t="s">
        <v>42</v>
      </c>
      <c r="B26" s="126"/>
      <c r="C26" s="127" t="s">
        <v>378</v>
      </c>
      <c r="D26" s="193"/>
      <c r="E26" s="153"/>
    </row>
    <row r="27" spans="1:11" s="3" customFormat="1" ht="100.8">
      <c r="A27" s="125" t="s">
        <v>179</v>
      </c>
      <c r="B27" s="129"/>
      <c r="C27" s="130" t="s">
        <v>327</v>
      </c>
      <c r="D27" s="194"/>
      <c r="E27" s="153"/>
    </row>
    <row r="28" spans="1:11" s="3" customFormat="1" ht="72">
      <c r="A28" s="125" t="s">
        <v>187</v>
      </c>
      <c r="B28" s="126"/>
      <c r="C28" s="127" t="s">
        <v>379</v>
      </c>
      <c r="D28" s="193"/>
      <c r="E28" s="153"/>
    </row>
    <row r="29" spans="1:11" s="3" customFormat="1" ht="79.5" customHeight="1">
      <c r="A29" s="125" t="s">
        <v>188</v>
      </c>
      <c r="B29" s="126"/>
      <c r="C29" s="127" t="s">
        <v>380</v>
      </c>
      <c r="D29" s="193"/>
      <c r="E29" s="153"/>
      <c r="I29" s="5"/>
    </row>
    <row r="30" spans="1:11" s="3" customFormat="1" ht="28.8">
      <c r="A30" s="125" t="s">
        <v>185</v>
      </c>
      <c r="B30" s="126"/>
      <c r="C30" s="127" t="s">
        <v>381</v>
      </c>
      <c r="D30" s="193"/>
      <c r="E30" s="153"/>
    </row>
    <row r="31" spans="1:11" s="3" customFormat="1" ht="86.4">
      <c r="A31" s="125" t="s">
        <v>186</v>
      </c>
      <c r="B31" s="126"/>
      <c r="C31" s="127" t="s">
        <v>382</v>
      </c>
      <c r="D31" s="193"/>
      <c r="E31" s="153"/>
    </row>
    <row r="32" spans="1:11" s="3" customFormat="1" ht="156.75" customHeight="1">
      <c r="A32" s="125" t="s">
        <v>181</v>
      </c>
      <c r="B32" s="126" t="s">
        <v>45</v>
      </c>
      <c r="C32" s="127" t="s">
        <v>383</v>
      </c>
      <c r="D32" s="193"/>
      <c r="E32" s="153"/>
      <c r="I32" s="5"/>
    </row>
    <row r="33" spans="1:9" s="3" customFormat="1" ht="54.75" customHeight="1">
      <c r="A33" s="128" t="s">
        <v>190</v>
      </c>
      <c r="B33" s="126"/>
      <c r="C33" s="127" t="s">
        <v>384</v>
      </c>
      <c r="D33" s="193"/>
      <c r="E33" s="153"/>
      <c r="I33" s="5"/>
    </row>
    <row r="34" spans="1:9" s="3" customFormat="1" ht="69" customHeight="1">
      <c r="A34" s="128" t="s">
        <v>189</v>
      </c>
      <c r="B34" s="126"/>
      <c r="C34" s="127" t="s">
        <v>385</v>
      </c>
      <c r="D34" s="193"/>
      <c r="E34" s="153"/>
      <c r="I34" s="5"/>
    </row>
    <row r="35" spans="1:9" s="3" customFormat="1" ht="100.8">
      <c r="A35" s="125" t="s">
        <v>180</v>
      </c>
      <c r="B35" s="126" t="s">
        <v>45</v>
      </c>
      <c r="C35" s="127" t="s">
        <v>386</v>
      </c>
      <c r="D35" s="193"/>
      <c r="E35" s="153"/>
      <c r="I35" s="5"/>
    </row>
    <row r="36" spans="1:9" s="3" customFormat="1" ht="81.75" customHeight="1">
      <c r="A36" s="125" t="s">
        <v>183</v>
      </c>
      <c r="B36" s="126"/>
      <c r="C36" s="127" t="s">
        <v>328</v>
      </c>
      <c r="D36" s="193"/>
      <c r="E36" s="153"/>
      <c r="I36" s="5"/>
    </row>
    <row r="37" spans="1:9" s="3" customFormat="1" ht="57.6">
      <c r="A37" s="125" t="s">
        <v>270</v>
      </c>
      <c r="B37" s="126" t="s">
        <v>45</v>
      </c>
      <c r="C37" s="127" t="s">
        <v>329</v>
      </c>
      <c r="D37" s="193"/>
      <c r="E37" s="153"/>
      <c r="I37" s="5"/>
    </row>
    <row r="38" spans="1:9" s="3" customFormat="1" ht="43.2">
      <c r="A38" s="131" t="s">
        <v>184</v>
      </c>
      <c r="B38" s="132"/>
      <c r="C38" s="133" t="s">
        <v>330</v>
      </c>
      <c r="D38" s="194"/>
      <c r="E38" s="153"/>
      <c r="I38" s="5"/>
    </row>
    <row r="39" spans="1:9" s="3" customFormat="1">
      <c r="C39" s="4"/>
      <c r="H39" s="5"/>
    </row>
    <row r="40" spans="1:9" s="3" customFormat="1">
      <c r="C40" s="4"/>
      <c r="H40" s="5"/>
    </row>
    <row r="41" spans="1:9" s="3" customFormat="1">
      <c r="C41" s="4"/>
      <c r="H41" s="5"/>
    </row>
    <row r="42" spans="1:9" s="3" customFormat="1">
      <c r="C42" s="4"/>
      <c r="H42" s="5"/>
    </row>
    <row r="43" spans="1:9" s="3" customFormat="1">
      <c r="C43" s="4"/>
      <c r="H43" s="5"/>
    </row>
    <row r="44" spans="1:9" s="3" customFormat="1">
      <c r="C44" s="4"/>
      <c r="H44" s="5"/>
    </row>
    <row r="45" spans="1:9" s="3" customFormat="1">
      <c r="C45" s="4"/>
      <c r="H45" s="5"/>
    </row>
    <row r="46" spans="1:9" s="3" customFormat="1">
      <c r="C46" s="4"/>
      <c r="H46" s="5"/>
    </row>
    <row r="47" spans="1:9" s="3" customFormat="1">
      <c r="C47" s="4"/>
      <c r="H47" s="5"/>
    </row>
    <row r="48" spans="1:9" s="3" customFormat="1">
      <c r="C48" s="4"/>
      <c r="H48" s="5"/>
    </row>
    <row r="49" spans="1:9" s="3" customFormat="1">
      <c r="C49" s="4"/>
      <c r="H49" s="5"/>
    </row>
    <row r="50" spans="1:9" s="3" customFormat="1">
      <c r="A50" s="30"/>
      <c r="B50" s="30"/>
      <c r="C50" s="31"/>
      <c r="D50" s="30"/>
      <c r="H50" s="5"/>
    </row>
    <row r="51" spans="1:9" s="3" customFormat="1">
      <c r="A51" s="30"/>
      <c r="B51" s="30"/>
      <c r="C51" s="31"/>
      <c r="D51" s="30"/>
      <c r="H51" s="5"/>
    </row>
    <row r="52" spans="1:9">
      <c r="H52" s="32"/>
      <c r="I52" s="30"/>
    </row>
    <row r="53" spans="1:9">
      <c r="H53" s="32"/>
      <c r="I53" s="30"/>
    </row>
    <row r="54" spans="1:9">
      <c r="H54" s="32"/>
      <c r="I54" s="30"/>
    </row>
    <row r="55" spans="1:9">
      <c r="H55" s="32"/>
      <c r="I55" s="30"/>
    </row>
  </sheetData>
  <sheetProtection password="E1AE" sheet="1" objects="1" scenarios="1" formatCells="0" formatColumns="0" formatRows="0" insertRows="0"/>
  <mergeCells count="2">
    <mergeCell ref="A2:H2"/>
    <mergeCell ref="A19:E19"/>
  </mergeCells>
  <conditionalFormatting sqref="I5:I18">
    <cfRule type="cellIs" dxfId="154" priority="4" operator="lessThan">
      <formula>6</formula>
    </cfRule>
    <cfRule type="cellIs" dxfId="153" priority="5" operator="between">
      <formula>6</formula>
      <formula>10</formula>
    </cfRule>
    <cfRule type="cellIs" dxfId="152" priority="6" operator="greaterThan">
      <formula>10</formula>
    </cfRule>
  </conditionalFormatting>
  <dataValidations count="6">
    <dataValidation type="list" allowBlank="1" showInputMessage="1" showErrorMessage="1" sqref="J5:J14 J15:J18" xr:uid="{00000000-0002-0000-0300-000000000000}">
      <formula1>Responses</formula1>
    </dataValidation>
    <dataValidation type="list" allowBlank="1" showInputMessage="1" showErrorMessage="1" sqref="C5:C14 C15:C18" xr:uid="{00000000-0002-0000-0300-000001000000}">
      <formula1>"1 = Rare, 2 = Unlikely, 3 = Possible, 4 = Likely, 5 = Almost Certain"</formula1>
    </dataValidation>
    <dataValidation type="list" allowBlank="1" showInputMessage="1" showErrorMessage="1" sqref="E5:E14 E15:E18" xr:uid="{00000000-0002-0000-0300-000002000000}">
      <formula1>"1 = Negligible, 2 = Insignificant, 3 = Moderate, 4 = Significant, 5 = Extensive"</formula1>
    </dataValidation>
    <dataValidation type="list" allowBlank="1" showInputMessage="1" showErrorMessage="1" sqref="B22 B27 B30 B36" xr:uid="{00000000-0002-0000-0300-000003000000}">
      <formula1>"Yes,No"</formula1>
    </dataValidation>
    <dataValidation allowBlank="1" showInputMessage="1" showErrorMessage="1" promptTitle="Enter Whole Number" prompt="Please enter a positive whole number representing the item for this asset." sqref="B23:B26 B28:B29 B31 B38 B33:B34" xr:uid="{00000000-0002-0000-0300-000004000000}"/>
    <dataValidation type="list" allowBlank="1" showInputMessage="1" showErrorMessage="1" sqref="G5:G18" xr:uid="{00000000-0002-0000-0300-000005000000}">
      <formula1>"1 = Sustainability Only, 2 = Adequate Plans/Assets, 3 = Possibly Adequate Plans/Assets, 4 = Inadequate Plans/Assets, 5 = No Plan/Asset"</formula1>
    </dataValidation>
  </dataValidations>
  <pageMargins left="0.7" right="0.7" top="0.75" bottom="0.75" header="0.3" footer="0.3"/>
  <pageSetup scale="52" fitToHeight="0" orientation="landscape" r:id="rId1"/>
  <rowBreaks count="1" manualBreakCount="1">
    <brk id="1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8464" r:id="rId4" name="Button 32">
              <controlPr defaultSize="0" print="0" autoFill="0" autoPict="0" macro="[0]!Button32_Click">
                <anchor moveWithCells="1" sizeWithCells="1">
                  <from>
                    <xdr:col>3</xdr:col>
                    <xdr:colOff>556260</xdr:colOff>
                    <xdr:row>19</xdr:row>
                    <xdr:rowOff>137160</xdr:rowOff>
                  </from>
                  <to>
                    <xdr:col>3</xdr:col>
                    <xdr:colOff>2042160</xdr:colOff>
                    <xdr:row>19</xdr:row>
                    <xdr:rowOff>518160</xdr:rowOff>
                  </to>
                </anchor>
              </controlPr>
            </control>
          </mc:Choice>
        </mc:AlternateContent>
        <mc:AlternateContent xmlns:mc="http://schemas.openxmlformats.org/markup-compatibility/2006">
          <mc:Choice Requires="x14">
            <control shapeId="18465" r:id="rId5" name="Button 33">
              <controlPr defaultSize="0" print="0" autoFill="0" autoPict="0" macro="[0]!EMSAddRow">
                <anchor moveWithCells="1" sizeWithCells="1">
                  <from>
                    <xdr:col>4</xdr:col>
                    <xdr:colOff>579120</xdr:colOff>
                    <xdr:row>19</xdr:row>
                    <xdr:rowOff>106680</xdr:rowOff>
                  </from>
                  <to>
                    <xdr:col>4</xdr:col>
                    <xdr:colOff>1988820</xdr:colOff>
                    <xdr:row>19</xdr:row>
                    <xdr:rowOff>525780</xdr:rowOff>
                  </to>
                </anchor>
              </controlPr>
            </control>
          </mc:Choice>
        </mc:AlternateContent>
      </controls>
    </mc:Choice>
  </mc:AlternateContent>
  <tableParts count="2">
    <tablePart r:id="rId6"/>
    <tablePart r:id="rId7"/>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3">
    <pageSetUpPr fitToPage="1"/>
  </sheetPr>
  <dimension ref="A1:L68"/>
  <sheetViews>
    <sheetView zoomScale="90" zoomScaleNormal="90" zoomScalePageLayoutView="125" workbookViewId="0"/>
  </sheetViews>
  <sheetFormatPr defaultColWidth="9.109375" defaultRowHeight="14.4"/>
  <cols>
    <col min="1" max="1" width="21.44140625" style="30" customWidth="1"/>
    <col min="2" max="2" width="53.33203125" style="30" customWidth="1"/>
    <col min="3" max="3" width="25" style="31" bestFit="1" customWidth="1"/>
    <col min="4" max="4" width="25.6640625" style="30" hidden="1" customWidth="1"/>
    <col min="5" max="5" width="24.44140625" style="30" customWidth="1"/>
    <col min="6" max="6" width="16" style="30" hidden="1" customWidth="1"/>
    <col min="7" max="7" width="31" style="30" customWidth="1"/>
    <col min="8" max="8" width="13.109375" style="30" hidden="1" customWidth="1"/>
    <col min="9" max="9" width="22.33203125" style="32" bestFit="1" customWidth="1"/>
    <col min="10" max="10" width="23.44140625" style="30" bestFit="1" customWidth="1"/>
    <col min="11" max="11" width="16" style="30" bestFit="1" customWidth="1"/>
    <col min="12" max="16384" width="9.109375" style="30"/>
  </cols>
  <sheetData>
    <row r="1" spans="1:11" ht="45.75" customHeight="1">
      <c r="A1" s="64" t="s">
        <v>8</v>
      </c>
      <c r="B1" s="65"/>
      <c r="C1" s="65"/>
      <c r="D1" s="65"/>
      <c r="E1" s="65"/>
      <c r="F1" s="65"/>
      <c r="G1" s="65"/>
      <c r="H1" s="67"/>
      <c r="I1" s="67"/>
      <c r="J1" s="67"/>
      <c r="K1" s="67"/>
    </row>
    <row r="2" spans="1:11" ht="223.5" customHeight="1">
      <c r="A2" s="272" t="s">
        <v>480</v>
      </c>
      <c r="B2" s="273"/>
      <c r="C2" s="273"/>
      <c r="D2" s="273"/>
      <c r="E2" s="273"/>
      <c r="F2" s="273"/>
      <c r="G2" s="273"/>
      <c r="H2" s="273"/>
      <c r="I2" s="273"/>
      <c r="J2" s="273"/>
      <c r="K2" s="273"/>
    </row>
    <row r="3" spans="1:11" ht="41.25" customHeight="1">
      <c r="A3" s="66" t="s">
        <v>22</v>
      </c>
      <c r="B3" s="66"/>
      <c r="C3" s="66"/>
      <c r="D3" s="66"/>
      <c r="E3" s="66"/>
      <c r="F3" s="66"/>
      <c r="G3" s="66"/>
      <c r="H3" s="66"/>
      <c r="I3" s="66"/>
      <c r="J3" s="66"/>
      <c r="K3" s="66"/>
    </row>
    <row r="4" spans="1:11" ht="27" customHeight="1">
      <c r="A4" s="34" t="s">
        <v>18</v>
      </c>
      <c r="B4" s="35" t="s">
        <v>19</v>
      </c>
      <c r="C4" s="35" t="s">
        <v>17</v>
      </c>
      <c r="D4" s="35" t="s">
        <v>240</v>
      </c>
      <c r="E4" s="35" t="s">
        <v>15</v>
      </c>
      <c r="F4" s="35" t="s">
        <v>242</v>
      </c>
      <c r="G4" s="35" t="s">
        <v>16</v>
      </c>
      <c r="H4" s="35" t="s">
        <v>241</v>
      </c>
      <c r="I4" s="35" t="s">
        <v>173</v>
      </c>
      <c r="J4" s="35" t="s">
        <v>20</v>
      </c>
      <c r="K4" s="36" t="s">
        <v>171</v>
      </c>
    </row>
    <row r="5" spans="1:11" ht="65.25" customHeight="1">
      <c r="A5" s="89" t="s">
        <v>398</v>
      </c>
      <c r="B5" s="84" t="s">
        <v>397</v>
      </c>
      <c r="C5" s="85"/>
      <c r="D5" s="150">
        <f>IF(LEFT(Table146[[#This Row],[Likelihood of Use]],1)="1", 1, IF(LEFT(Table146[[#This Row],[Likelihood of Use]],1)="2", 2, IF(LEFT(Table146[[#This Row],[Likelihood of Use]],1)="3", 3, IF(LEFT(Table146[[#This Row],[Likelihood of Use]],1)="4", 4, IF(LEFT(Table146[[#This Row],[Likelihood of Use]],1)="5", 5, 0)))))</f>
        <v>0</v>
      </c>
      <c r="E5" s="85"/>
      <c r="F5" s="150">
        <f>IF(LEFT(Table146[[#This Row],[Impact]],1)="1", 1, IF(LEFT(Table146[[#This Row],[Impact]],1)="2", 2, IF(LEFT(Table146[[#This Row],[Impact]],1)="3", 3, IF(LEFT(Table146[[#This Row],[Impact]],1)="4", 4, IF(LEFT(Table146[[#This Row],[Impact]],1)="5", 5, 0)))))</f>
        <v>0</v>
      </c>
      <c r="G5" s="85"/>
      <c r="H5" s="150">
        <f>IF(LEFT(Table146[[#This Row],[Work Remaining]],1)="1", 1, IF(LEFT(Table146[[#This Row],[Work Remaining]],1)="2", 2, IF(LEFT(Table146[[#This Row],[Work Remaining]],1)="3", 3, IF(LEFT(Table146[[#This Row],[Work Remaining]],1)="4", 4, IF(LEFT(Table146[[#This Row],[Work Remaining]],1)="5", 5, 0)))))</f>
        <v>0</v>
      </c>
      <c r="I5" s="98">
        <f>IF(ISERR(Table146[[#This Row],[LoU-Numbers]]+Table146[[#This Row],[Impact-Numbers]]+Table146[[#This Row],[WR-Numbers]]),0, Table146[[#This Row],[LoU-Numbers]]+Table146[[#This Row],[Impact-Numbers]]+Table146[[#This Row],[WR-Numbers]])</f>
        <v>0</v>
      </c>
      <c r="J5" s="88"/>
      <c r="K5" s="99"/>
    </row>
    <row r="6" spans="1:11" ht="62.25" customHeight="1">
      <c r="A6" s="89" t="s">
        <v>294</v>
      </c>
      <c r="B6" s="84" t="s">
        <v>387</v>
      </c>
      <c r="C6" s="85"/>
      <c r="D6" s="150">
        <f>IF(LEFT(Table146[[#This Row],[Likelihood of Use]],1)="1", 1, IF(LEFT(Table146[[#This Row],[Likelihood of Use]],1)="2", 2, IF(LEFT(Table146[[#This Row],[Likelihood of Use]],1)="3", 3, IF(LEFT(Table146[[#This Row],[Likelihood of Use]],1)="4", 4, IF(LEFT(Table146[[#This Row],[Likelihood of Use]],1)="5", 5, 0)))))</f>
        <v>0</v>
      </c>
      <c r="E6" s="85"/>
      <c r="F6" s="150">
        <f>IF(LEFT(Table146[[#This Row],[Impact]],1)="1", 1, IF(LEFT(Table146[[#This Row],[Impact]],1)="2", 2, IF(LEFT(Table146[[#This Row],[Impact]],1)="3", 3, IF(LEFT(Table146[[#This Row],[Impact]],1)="4", 4, IF(LEFT(Table146[[#This Row],[Impact]],1)="5", 5, 0)))))</f>
        <v>0</v>
      </c>
      <c r="G6" s="85"/>
      <c r="H6" s="150">
        <f>IF(LEFT(Table146[[#This Row],[Work Remaining]],1)="1", 1, IF(LEFT(Table146[[#This Row],[Work Remaining]],1)="2", 2, IF(LEFT(Table146[[#This Row],[Work Remaining]],1)="3", 3, IF(LEFT(Table146[[#This Row],[Work Remaining]],1)="4", 4, IF(LEFT(Table146[[#This Row],[Work Remaining]],1)="5", 5, 0)))))</f>
        <v>0</v>
      </c>
      <c r="I6" s="98">
        <f>IF(ISERR(Table146[[#This Row],[LoU-Numbers]]+Table146[[#This Row],[Impact-Numbers]]+Table146[[#This Row],[WR-Numbers]]),0, Table146[[#This Row],[LoU-Numbers]]+Table146[[#This Row],[Impact-Numbers]]+Table146[[#This Row],[WR-Numbers]])</f>
        <v>0</v>
      </c>
      <c r="J6" s="88"/>
      <c r="K6" s="99"/>
    </row>
    <row r="7" spans="1:11" ht="73.5" customHeight="1">
      <c r="A7" s="89" t="s">
        <v>292</v>
      </c>
      <c r="B7" s="84" t="s">
        <v>388</v>
      </c>
      <c r="C7" s="85"/>
      <c r="D7" s="150">
        <f>IF(LEFT(Table146[[#This Row],[Likelihood of Use]],1)="1", 1, IF(LEFT(Table146[[#This Row],[Likelihood of Use]],1)="2", 2, IF(LEFT(Table146[[#This Row],[Likelihood of Use]],1)="3", 3, IF(LEFT(Table146[[#This Row],[Likelihood of Use]],1)="4", 4, IF(LEFT(Table146[[#This Row],[Likelihood of Use]],1)="5", 5, 0)))))</f>
        <v>0</v>
      </c>
      <c r="E7" s="85"/>
      <c r="F7" s="150">
        <f>IF(LEFT(Table146[[#This Row],[Impact]],1)="1", 1, IF(LEFT(Table146[[#This Row],[Impact]],1)="2", 2, IF(LEFT(Table146[[#This Row],[Impact]],1)="3", 3, IF(LEFT(Table146[[#This Row],[Impact]],1)="4", 4, IF(LEFT(Table146[[#This Row],[Impact]],1)="5", 5, 0)))))</f>
        <v>0</v>
      </c>
      <c r="G7" s="85"/>
      <c r="H7" s="150">
        <f>IF(LEFT(Table146[[#This Row],[Work Remaining]],1)="1", 1, IF(LEFT(Table146[[#This Row],[Work Remaining]],1)="2", 2, IF(LEFT(Table146[[#This Row],[Work Remaining]],1)="3", 3, IF(LEFT(Table146[[#This Row],[Work Remaining]],1)="4", 4, IF(LEFT(Table146[[#This Row],[Work Remaining]],1)="5", 5, 0)))))</f>
        <v>0</v>
      </c>
      <c r="I7" s="98">
        <f>IF(ISERR(Table146[[#This Row],[LoU-Numbers]]+Table146[[#This Row],[Impact-Numbers]]+Table146[[#This Row],[WR-Numbers]]),0, Table146[[#This Row],[LoU-Numbers]]+Table146[[#This Row],[Impact-Numbers]]+Table146[[#This Row],[WR-Numbers]])</f>
        <v>0</v>
      </c>
      <c r="J7" s="88"/>
      <c r="K7" s="99"/>
    </row>
    <row r="8" spans="1:11" ht="117" customHeight="1">
      <c r="A8" s="89" t="s">
        <v>299</v>
      </c>
      <c r="B8" s="84" t="s">
        <v>389</v>
      </c>
      <c r="C8" s="85"/>
      <c r="D8" s="150">
        <f>IF(LEFT(Table146[[#This Row],[Likelihood of Use]],1)="1", 1, IF(LEFT(Table146[[#This Row],[Likelihood of Use]],1)="2", 2, IF(LEFT(Table146[[#This Row],[Likelihood of Use]],1)="3", 3, IF(LEFT(Table146[[#This Row],[Likelihood of Use]],1)="4", 4, IF(LEFT(Table146[[#This Row],[Likelihood of Use]],1)="5", 5, 0)))))</f>
        <v>0</v>
      </c>
      <c r="E8" s="85"/>
      <c r="F8" s="150">
        <f>IF(LEFT(Table146[[#This Row],[Impact]],1)="1", 1, IF(LEFT(Table146[[#This Row],[Impact]],1)="2", 2, IF(LEFT(Table146[[#This Row],[Impact]],1)="3", 3, IF(LEFT(Table146[[#This Row],[Impact]],1)="4", 4, IF(LEFT(Table146[[#This Row],[Impact]],1)="5", 5, 0)))))</f>
        <v>0</v>
      </c>
      <c r="G8" s="85"/>
      <c r="H8" s="150">
        <f>IF(LEFT(Table146[[#This Row],[Work Remaining]],1)="1", 1, IF(LEFT(Table146[[#This Row],[Work Remaining]],1)="2", 2, IF(LEFT(Table146[[#This Row],[Work Remaining]],1)="3", 3, IF(LEFT(Table146[[#This Row],[Work Remaining]],1)="4", 4, IF(LEFT(Table146[[#This Row],[Work Remaining]],1)="5", 5, 0)))))</f>
        <v>0</v>
      </c>
      <c r="I8" s="98">
        <f>IF(ISERR(Table146[[#This Row],[LoU-Numbers]]+Table146[[#This Row],[Impact-Numbers]]+Table146[[#This Row],[WR-Numbers]]),0, Table146[[#This Row],[LoU-Numbers]]+Table146[[#This Row],[Impact-Numbers]]+Table146[[#This Row],[WR-Numbers]])</f>
        <v>0</v>
      </c>
      <c r="J8" s="88"/>
      <c r="K8" s="99"/>
    </row>
    <row r="9" spans="1:11" ht="100.8">
      <c r="A9" s="89" t="s">
        <v>296</v>
      </c>
      <c r="B9" s="84" t="s">
        <v>390</v>
      </c>
      <c r="C9" s="85"/>
      <c r="D9" s="150">
        <f>IF(LEFT(Table146[[#This Row],[Likelihood of Use]],1)="1", 1, IF(LEFT(Table146[[#This Row],[Likelihood of Use]],1)="2", 2, IF(LEFT(Table146[[#This Row],[Likelihood of Use]],1)="3", 3, IF(LEFT(Table146[[#This Row],[Likelihood of Use]],1)="4", 4, IF(LEFT(Table146[[#This Row],[Likelihood of Use]],1)="5", 5, 0)))))</f>
        <v>0</v>
      </c>
      <c r="E9" s="85"/>
      <c r="F9" s="150">
        <f>IF(LEFT(Table146[[#This Row],[Impact]],1)="1", 1, IF(LEFT(Table146[[#This Row],[Impact]],1)="2", 2, IF(LEFT(Table146[[#This Row],[Impact]],1)="3", 3, IF(LEFT(Table146[[#This Row],[Impact]],1)="4", 4, IF(LEFT(Table146[[#This Row],[Impact]],1)="5", 5, 0)))))</f>
        <v>0</v>
      </c>
      <c r="G9" s="85"/>
      <c r="H9" s="150">
        <f>IF(LEFT(Table146[[#This Row],[Work Remaining]],1)="1", 1, IF(LEFT(Table146[[#This Row],[Work Remaining]],1)="2", 2, IF(LEFT(Table146[[#This Row],[Work Remaining]],1)="3", 3, IF(LEFT(Table146[[#This Row],[Work Remaining]],1)="4", 4, IF(LEFT(Table146[[#This Row],[Work Remaining]],1)="5", 5, 0)))))</f>
        <v>0</v>
      </c>
      <c r="I9" s="98">
        <f>IF(ISERR(Table146[[#This Row],[LoU-Numbers]]+Table146[[#This Row],[Impact-Numbers]]+Table146[[#This Row],[WR-Numbers]]),0, Table146[[#This Row],[LoU-Numbers]]+Table146[[#This Row],[Impact-Numbers]]+Table146[[#This Row],[WR-Numbers]])</f>
        <v>0</v>
      </c>
      <c r="J9" s="88"/>
      <c r="K9" s="99"/>
    </row>
    <row r="10" spans="1:11" ht="67.5" customHeight="1">
      <c r="A10" s="89" t="s">
        <v>293</v>
      </c>
      <c r="B10" s="84" t="s">
        <v>391</v>
      </c>
      <c r="C10" s="85"/>
      <c r="D10" s="150">
        <f>IF(LEFT(Table146[[#This Row],[Likelihood of Use]],1)="1", 1, IF(LEFT(Table146[[#This Row],[Likelihood of Use]],1)="2", 2, IF(LEFT(Table146[[#This Row],[Likelihood of Use]],1)="3", 3, IF(LEFT(Table146[[#This Row],[Likelihood of Use]],1)="4", 4, IF(LEFT(Table146[[#This Row],[Likelihood of Use]],1)="5", 5, 0)))))</f>
        <v>0</v>
      </c>
      <c r="E10" s="85"/>
      <c r="F10" s="150">
        <f>IF(LEFT(Table146[[#This Row],[Impact]],1)="1", 1, IF(LEFT(Table146[[#This Row],[Impact]],1)="2", 2, IF(LEFT(Table146[[#This Row],[Impact]],1)="3", 3, IF(LEFT(Table146[[#This Row],[Impact]],1)="4", 4, IF(LEFT(Table146[[#This Row],[Impact]],1)="5", 5, 0)))))</f>
        <v>0</v>
      </c>
      <c r="G10" s="85"/>
      <c r="H10" s="150">
        <f>IF(LEFT(Table146[[#This Row],[Work Remaining]],1)="1", 1, IF(LEFT(Table146[[#This Row],[Work Remaining]],1)="2", 2, IF(LEFT(Table146[[#This Row],[Work Remaining]],1)="3", 3, IF(LEFT(Table146[[#This Row],[Work Remaining]],1)="4", 4, IF(LEFT(Table146[[#This Row],[Work Remaining]],1)="5", 5, 0)))))</f>
        <v>0</v>
      </c>
      <c r="I10" s="98">
        <f>IF(ISERR(Table146[[#This Row],[LoU-Numbers]]+Table146[[#This Row],[Impact-Numbers]]+Table146[[#This Row],[WR-Numbers]]),0, Table146[[#This Row],[LoU-Numbers]]+Table146[[#This Row],[Impact-Numbers]]+Table146[[#This Row],[WR-Numbers]])</f>
        <v>0</v>
      </c>
      <c r="J10" s="88"/>
      <c r="K10" s="99"/>
    </row>
    <row r="11" spans="1:11" ht="57.6">
      <c r="A11" s="89" t="s">
        <v>288</v>
      </c>
      <c r="B11" s="84" t="s">
        <v>392</v>
      </c>
      <c r="C11" s="85"/>
      <c r="D11" s="150">
        <f>IF(LEFT(Table146[[#This Row],[Likelihood of Use]],1)="1", 1, IF(LEFT(Table146[[#This Row],[Likelihood of Use]],1)="2", 2, IF(LEFT(Table146[[#This Row],[Likelihood of Use]],1)="3", 3, IF(LEFT(Table146[[#This Row],[Likelihood of Use]],1)="4", 4, IF(LEFT(Table146[[#This Row],[Likelihood of Use]],1)="5", 5, 0)))))</f>
        <v>0</v>
      </c>
      <c r="E11" s="85"/>
      <c r="F11" s="150">
        <f>IF(LEFT(Table146[[#This Row],[Impact]],1)="1", 1, IF(LEFT(Table146[[#This Row],[Impact]],1)="2", 2, IF(LEFT(Table146[[#This Row],[Impact]],1)="3", 3, IF(LEFT(Table146[[#This Row],[Impact]],1)="4", 4, IF(LEFT(Table146[[#This Row],[Impact]],1)="5", 5, 0)))))</f>
        <v>0</v>
      </c>
      <c r="G11" s="85"/>
      <c r="H11" s="150">
        <f>IF(LEFT(Table146[[#This Row],[Work Remaining]],1)="1", 1, IF(LEFT(Table146[[#This Row],[Work Remaining]],1)="2", 2, IF(LEFT(Table146[[#This Row],[Work Remaining]],1)="3", 3, IF(LEFT(Table146[[#This Row],[Work Remaining]],1)="4", 4, IF(LEFT(Table146[[#This Row],[Work Remaining]],1)="5", 5, 0)))))</f>
        <v>0</v>
      </c>
      <c r="I11" s="98">
        <f>IF(ISERR(Table146[[#This Row],[LoU-Numbers]]+Table146[[#This Row],[Impact-Numbers]]+Table146[[#This Row],[WR-Numbers]]),0, Table146[[#This Row],[LoU-Numbers]]+Table146[[#This Row],[Impact-Numbers]]+Table146[[#This Row],[WR-Numbers]])</f>
        <v>0</v>
      </c>
      <c r="J11" s="88"/>
      <c r="K11" s="99"/>
    </row>
    <row r="12" spans="1:11" ht="86.4">
      <c r="A12" s="197" t="s">
        <v>393</v>
      </c>
      <c r="B12" s="154" t="s">
        <v>347</v>
      </c>
      <c r="C12" s="155"/>
      <c r="D12" s="156">
        <f>IF(LEFT(Table146[[#This Row],[Likelihood of Use]],1)="1", 1, IF(LEFT(Table146[[#This Row],[Likelihood of Use]],1)="2", 2, IF(LEFT(Table146[[#This Row],[Likelihood of Use]],1)="3", 3, IF(LEFT(Table146[[#This Row],[Likelihood of Use]],1)="4", 4, IF(LEFT(Table146[[#This Row],[Likelihood of Use]],1)="5", 5, 0)))))</f>
        <v>0</v>
      </c>
      <c r="E12" s="155"/>
      <c r="F12" s="156">
        <f>IF(LEFT(Table146[[#This Row],[Impact]],1)="1", 1, IF(LEFT(Table146[[#This Row],[Impact]],1)="2", 2, IF(LEFT(Table146[[#This Row],[Impact]],1)="3", 3, IF(LEFT(Table146[[#This Row],[Impact]],1)="4", 4, IF(LEFT(Table146[[#This Row],[Impact]],1)="5", 5, 0)))))</f>
        <v>0</v>
      </c>
      <c r="G12" s="155"/>
      <c r="H12" s="156">
        <f>IF(LEFT(Table146[[#This Row],[Work Remaining]],1)="1", 1, IF(LEFT(Table146[[#This Row],[Work Remaining]],1)="2", 2, IF(LEFT(Table146[[#This Row],[Work Remaining]],1)="3", 3, IF(LEFT(Table146[[#This Row],[Work Remaining]],1)="4", 4, IF(LEFT(Table146[[#This Row],[Work Remaining]],1)="5", 5, 0)))))</f>
        <v>0</v>
      </c>
      <c r="I12" s="160">
        <f>IF(ISERR(Table146[[#This Row],[LoU-Numbers]]+Table146[[#This Row],[Impact-Numbers]]+Table146[[#This Row],[WR-Numbers]]),0, Table146[[#This Row],[LoU-Numbers]]+Table146[[#This Row],[Impact-Numbers]]+Table146[[#This Row],[WR-Numbers]])</f>
        <v>0</v>
      </c>
      <c r="J12" s="198"/>
      <c r="K12" s="199"/>
    </row>
    <row r="13" spans="1:11" ht="67.5" customHeight="1">
      <c r="A13" s="89" t="s">
        <v>295</v>
      </c>
      <c r="B13" s="84" t="s">
        <v>394</v>
      </c>
      <c r="C13" s="85"/>
      <c r="D13" s="150">
        <f>IF(LEFT(Table146[[#This Row],[Likelihood of Use]],1)="1", 1, IF(LEFT(Table146[[#This Row],[Likelihood of Use]],1)="2", 2, IF(LEFT(Table146[[#This Row],[Likelihood of Use]],1)="3", 3, IF(LEFT(Table146[[#This Row],[Likelihood of Use]],1)="4", 4, IF(LEFT(Table146[[#This Row],[Likelihood of Use]],1)="5", 5, 0)))))</f>
        <v>0</v>
      </c>
      <c r="E13" s="85"/>
      <c r="F13" s="150">
        <f>IF(LEFT(Table146[[#This Row],[Impact]],1)="1", 1, IF(LEFT(Table146[[#This Row],[Impact]],1)="2", 2, IF(LEFT(Table146[[#This Row],[Impact]],1)="3", 3, IF(LEFT(Table146[[#This Row],[Impact]],1)="4", 4, IF(LEFT(Table146[[#This Row],[Impact]],1)="5", 5, 0)))))</f>
        <v>0</v>
      </c>
      <c r="G13" s="85"/>
      <c r="H13" s="150">
        <f>IF(LEFT(Table146[[#This Row],[Work Remaining]],1)="1", 1, IF(LEFT(Table146[[#This Row],[Work Remaining]],1)="2", 2, IF(LEFT(Table146[[#This Row],[Work Remaining]],1)="3", 3, IF(LEFT(Table146[[#This Row],[Work Remaining]],1)="4", 4, IF(LEFT(Table146[[#This Row],[Work Remaining]],1)="5", 5, 0)))))</f>
        <v>0</v>
      </c>
      <c r="I13" s="98">
        <f>IF(ISERR(Table146[[#This Row],[LoU-Numbers]]+Table146[[#This Row],[Impact-Numbers]]+Table146[[#This Row],[WR-Numbers]]),0, Table146[[#This Row],[LoU-Numbers]]+Table146[[#This Row],[Impact-Numbers]]+Table146[[#This Row],[WR-Numbers]])</f>
        <v>0</v>
      </c>
      <c r="J13" s="88"/>
      <c r="K13" s="99"/>
    </row>
    <row r="14" spans="1:11" ht="43.2">
      <c r="A14" s="89" t="s">
        <v>395</v>
      </c>
      <c r="B14" s="84" t="s">
        <v>396</v>
      </c>
      <c r="C14" s="155"/>
      <c r="D14" s="156">
        <f>IF(LEFT(Table146[[#This Row],[Likelihood of Use]],1)="1", 1, IF(LEFT(Table146[[#This Row],[Likelihood of Use]],1)="2", 2, IF(LEFT(Table146[[#This Row],[Likelihood of Use]],1)="3", 3, IF(LEFT(Table146[[#This Row],[Likelihood of Use]],1)="4", 4, IF(LEFT(Table146[[#This Row],[Likelihood of Use]],1)="5", 5, 0)))))</f>
        <v>0</v>
      </c>
      <c r="E14" s="155"/>
      <c r="F14" s="156">
        <f>IF(LEFT(Table146[[#This Row],[Impact]],1)="1", 1, IF(LEFT(Table146[[#This Row],[Impact]],1)="2", 2, IF(LEFT(Table146[[#This Row],[Impact]],1)="3", 3, IF(LEFT(Table146[[#This Row],[Impact]],1)="4", 4, IF(LEFT(Table146[[#This Row],[Impact]],1)="5", 5, 0)))))</f>
        <v>0</v>
      </c>
      <c r="G14" s="155"/>
      <c r="H14" s="156">
        <f>IF(LEFT(Table146[[#This Row],[Work Remaining]],1)="1", 1, IF(LEFT(Table146[[#This Row],[Work Remaining]],1)="2", 2, IF(LEFT(Table146[[#This Row],[Work Remaining]],1)="3", 3, IF(LEFT(Table146[[#This Row],[Work Remaining]],1)="4", 4, IF(LEFT(Table146[[#This Row],[Work Remaining]],1)="5", 5, 0)))))</f>
        <v>0</v>
      </c>
      <c r="I14" s="160">
        <f>IF(ISERR(Table146[[#This Row],[LoU-Numbers]]+Table146[[#This Row],[Impact-Numbers]]+Table146[[#This Row],[WR-Numbers]]),0, Table146[[#This Row],[LoU-Numbers]]+Table146[[#This Row],[Impact-Numbers]]+Table146[[#This Row],[WR-Numbers]])</f>
        <v>0</v>
      </c>
      <c r="J14" s="198"/>
      <c r="K14" s="199"/>
    </row>
    <row r="15" spans="1:11" ht="186.75" customHeight="1">
      <c r="A15" s="89" t="s">
        <v>297</v>
      </c>
      <c r="B15" s="84" t="s">
        <v>399</v>
      </c>
      <c r="C15" s="85"/>
      <c r="D15" s="150">
        <f>IF(LEFT(Table146[[#This Row],[Likelihood of Use]],1)="1", 1, IF(LEFT(Table146[[#This Row],[Likelihood of Use]],1)="2", 2, IF(LEFT(Table146[[#This Row],[Likelihood of Use]],1)="3", 3, IF(LEFT(Table146[[#This Row],[Likelihood of Use]],1)="4", 4, IF(LEFT(Table146[[#This Row],[Likelihood of Use]],1)="5", 5, 0)))))</f>
        <v>0</v>
      </c>
      <c r="E15" s="85"/>
      <c r="F15" s="150">
        <f>IF(LEFT(Table146[[#This Row],[Impact]],1)="1", 1, IF(LEFT(Table146[[#This Row],[Impact]],1)="2", 2, IF(LEFT(Table146[[#This Row],[Impact]],1)="3", 3, IF(LEFT(Table146[[#This Row],[Impact]],1)="4", 4, IF(LEFT(Table146[[#This Row],[Impact]],1)="5", 5, 0)))))</f>
        <v>0</v>
      </c>
      <c r="G15" s="85"/>
      <c r="H15" s="150">
        <f>IF(LEFT(Table146[[#This Row],[Work Remaining]],1)="1", 1, IF(LEFT(Table146[[#This Row],[Work Remaining]],1)="2", 2, IF(LEFT(Table146[[#This Row],[Work Remaining]],1)="3", 3, IF(LEFT(Table146[[#This Row],[Work Remaining]],1)="4", 4, IF(LEFT(Table146[[#This Row],[Work Remaining]],1)="5", 5, 0)))))</f>
        <v>0</v>
      </c>
      <c r="I15" s="98">
        <f>IF(ISERR(Table146[[#This Row],[LoU-Numbers]]+Table146[[#This Row],[Impact-Numbers]]+Table146[[#This Row],[WR-Numbers]]),0, Table146[[#This Row],[LoU-Numbers]]+Table146[[#This Row],[Impact-Numbers]]+Table146[[#This Row],[WR-Numbers]])</f>
        <v>0</v>
      </c>
      <c r="J15" s="88"/>
      <c r="K15" s="99"/>
    </row>
    <row r="16" spans="1:11" ht="66" customHeight="1">
      <c r="A16" s="89" t="s">
        <v>291</v>
      </c>
      <c r="B16" s="84" t="s">
        <v>400</v>
      </c>
      <c r="C16" s="85"/>
      <c r="D16" s="150">
        <f>IF(LEFT(Table146[[#This Row],[Likelihood of Use]],1)="1", 1, IF(LEFT(Table146[[#This Row],[Likelihood of Use]],1)="2", 2, IF(LEFT(Table146[[#This Row],[Likelihood of Use]],1)="3", 3, IF(LEFT(Table146[[#This Row],[Likelihood of Use]],1)="4", 4, IF(LEFT(Table146[[#This Row],[Likelihood of Use]],1)="5", 5, 0)))))</f>
        <v>0</v>
      </c>
      <c r="E16" s="85"/>
      <c r="F16" s="150">
        <f>IF(LEFT(Table146[[#This Row],[Impact]],1)="1", 1, IF(LEFT(Table146[[#This Row],[Impact]],1)="2", 2, IF(LEFT(Table146[[#This Row],[Impact]],1)="3", 3, IF(LEFT(Table146[[#This Row],[Impact]],1)="4", 4, IF(LEFT(Table146[[#This Row],[Impact]],1)="5", 5, 0)))))</f>
        <v>0</v>
      </c>
      <c r="G16" s="85"/>
      <c r="H16" s="150">
        <f>IF(LEFT(Table146[[#This Row],[Work Remaining]],1)="1", 1, IF(LEFT(Table146[[#This Row],[Work Remaining]],1)="2", 2, IF(LEFT(Table146[[#This Row],[Work Remaining]],1)="3", 3, IF(LEFT(Table146[[#This Row],[Work Remaining]],1)="4", 4, IF(LEFT(Table146[[#This Row],[Work Remaining]],1)="5", 5, 0)))))</f>
        <v>0</v>
      </c>
      <c r="I16" s="98">
        <f>IF(ISERR(Table146[[#This Row],[LoU-Numbers]]+Table146[[#This Row],[Impact-Numbers]]+Table146[[#This Row],[WR-Numbers]]),0, Table146[[#This Row],[LoU-Numbers]]+Table146[[#This Row],[Impact-Numbers]]+Table146[[#This Row],[WR-Numbers]])</f>
        <v>0</v>
      </c>
      <c r="J16" s="88"/>
      <c r="K16" s="99"/>
    </row>
    <row r="17" spans="1:12" ht="92.25" customHeight="1">
      <c r="A17" s="89" t="s">
        <v>298</v>
      </c>
      <c r="B17" s="102" t="s">
        <v>401</v>
      </c>
      <c r="C17" s="85"/>
      <c r="D17" s="150">
        <f>IF(LEFT(Table146[[#This Row],[Likelihood of Use]],1)="1", 1, IF(LEFT(Table146[[#This Row],[Likelihood of Use]],1)="2", 2, IF(LEFT(Table146[[#This Row],[Likelihood of Use]],1)="3", 3, IF(LEFT(Table146[[#This Row],[Likelihood of Use]],1)="4", 4, IF(LEFT(Table146[[#This Row],[Likelihood of Use]],1)="5", 5, 0)))))</f>
        <v>0</v>
      </c>
      <c r="E17" s="85"/>
      <c r="F17" s="150">
        <f>IF(LEFT(Table146[[#This Row],[Impact]],1)="1", 1, IF(LEFT(Table146[[#This Row],[Impact]],1)="2", 2, IF(LEFT(Table146[[#This Row],[Impact]],1)="3", 3, IF(LEFT(Table146[[#This Row],[Impact]],1)="4", 4, IF(LEFT(Table146[[#This Row],[Impact]],1)="5", 5, 0)))))</f>
        <v>0</v>
      </c>
      <c r="G17" s="85"/>
      <c r="H17" s="150">
        <f>IF(LEFT(Table146[[#This Row],[Work Remaining]],1)="1", 1, IF(LEFT(Table146[[#This Row],[Work Remaining]],1)="2", 2, IF(LEFT(Table146[[#This Row],[Work Remaining]],1)="3", 3, IF(LEFT(Table146[[#This Row],[Work Remaining]],1)="4", 4, IF(LEFT(Table146[[#This Row],[Work Remaining]],1)="5", 5, 0)))))</f>
        <v>0</v>
      </c>
      <c r="I17" s="98">
        <f>IF(ISERR(Table146[[#This Row],[LoU-Numbers]]+Table146[[#This Row],[Impact-Numbers]]+Table146[[#This Row],[WR-Numbers]]),0, Table146[[#This Row],[LoU-Numbers]]+Table146[[#This Row],[Impact-Numbers]]+Table146[[#This Row],[WR-Numbers]])</f>
        <v>0</v>
      </c>
      <c r="J17" s="88"/>
      <c r="K17" s="99"/>
    </row>
    <row r="18" spans="1:12" ht="96" customHeight="1">
      <c r="A18" s="89" t="s">
        <v>287</v>
      </c>
      <c r="B18" s="84" t="s">
        <v>402</v>
      </c>
      <c r="C18" s="85"/>
      <c r="D18" s="150">
        <f>IF(LEFT(Table146[[#This Row],[Likelihood of Use]],1)="1", 1, IF(LEFT(Table146[[#This Row],[Likelihood of Use]],1)="2", 2, IF(LEFT(Table146[[#This Row],[Likelihood of Use]],1)="3", 3, IF(LEFT(Table146[[#This Row],[Likelihood of Use]],1)="4", 4, IF(LEFT(Table146[[#This Row],[Likelihood of Use]],1)="5", 5, 0)))))</f>
        <v>0</v>
      </c>
      <c r="E18" s="85"/>
      <c r="F18" s="150">
        <f>IF(LEFT(Table146[[#This Row],[Impact]],1)="1", 1, IF(LEFT(Table146[[#This Row],[Impact]],1)="2", 2, IF(LEFT(Table146[[#This Row],[Impact]],1)="3", 3, IF(LEFT(Table146[[#This Row],[Impact]],1)="4", 4, IF(LEFT(Table146[[#This Row],[Impact]],1)="5", 5, 0)))))</f>
        <v>0</v>
      </c>
      <c r="G18" s="85"/>
      <c r="H18" s="150">
        <f>IF(LEFT(Table146[[#This Row],[Work Remaining]],1)="1", 1, IF(LEFT(Table146[[#This Row],[Work Remaining]],1)="2", 2, IF(LEFT(Table146[[#This Row],[Work Remaining]],1)="3", 3, IF(LEFT(Table146[[#This Row],[Work Remaining]],1)="4", 4, IF(LEFT(Table146[[#This Row],[Work Remaining]],1)="5", 5, 0)))))</f>
        <v>0</v>
      </c>
      <c r="I18" s="98">
        <f>IF(ISERR(Table146[[#This Row],[LoU-Numbers]]+Table146[[#This Row],[Impact-Numbers]]+Table146[[#This Row],[WR-Numbers]]),0, Table146[[#This Row],[LoU-Numbers]]+Table146[[#This Row],[Impact-Numbers]]+Table146[[#This Row],[WR-Numbers]])</f>
        <v>0</v>
      </c>
      <c r="J18" s="88"/>
      <c r="K18" s="99"/>
    </row>
    <row r="19" spans="1:12" ht="96" customHeight="1">
      <c r="A19" s="89" t="s">
        <v>403</v>
      </c>
      <c r="B19" s="84" t="s">
        <v>404</v>
      </c>
      <c r="C19" s="85"/>
      <c r="D19" s="151">
        <f>IF(LEFT(Table146[[#This Row],[Likelihood of Use]],1)="1", 1, IF(LEFT(Table146[[#This Row],[Likelihood of Use]],1)="2", 2, IF(LEFT(Table146[[#This Row],[Likelihood of Use]],1)="3", 3, IF(LEFT(Table146[[#This Row],[Likelihood of Use]],1)="4", 4, IF(LEFT(Table146[[#This Row],[Likelihood of Use]],1)="5", 5, 0)))))</f>
        <v>0</v>
      </c>
      <c r="E19" s="85"/>
      <c r="F19" s="151">
        <f>IF(LEFT(Table146[[#This Row],[Impact]],1)="1", 1, IF(LEFT(Table146[[#This Row],[Impact]],1)="2", 2, IF(LEFT(Table146[[#This Row],[Impact]],1)="3", 3, IF(LEFT(Table146[[#This Row],[Impact]],1)="4", 4, IF(LEFT(Table146[[#This Row],[Impact]],1)="5", 5, 0)))))</f>
        <v>0</v>
      </c>
      <c r="G19" s="85"/>
      <c r="H19" s="151">
        <f>IF(LEFT(Table146[[#This Row],[Work Remaining]],1)="1", 1, IF(LEFT(Table146[[#This Row],[Work Remaining]],1)="2", 2, IF(LEFT(Table146[[#This Row],[Work Remaining]],1)="3", 3, IF(LEFT(Table146[[#This Row],[Work Remaining]],1)="4", 4, IF(LEFT(Table146[[#This Row],[Work Remaining]],1)="5", 5, 0)))))</f>
        <v>0</v>
      </c>
      <c r="I19" s="95">
        <f>IF(ISERR(Table146[[#This Row],[LoU-Numbers]]+Table146[[#This Row],[Impact-Numbers]]+Table146[[#This Row],[WR-Numbers]]),0, Table146[[#This Row],[LoU-Numbers]]+Table146[[#This Row],[Impact-Numbers]]+Table146[[#This Row],[WR-Numbers]])</f>
        <v>0</v>
      </c>
      <c r="J19" s="88"/>
      <c r="K19" s="99"/>
    </row>
    <row r="20" spans="1:12" ht="62.25" customHeight="1">
      <c r="A20" s="96" t="s">
        <v>289</v>
      </c>
      <c r="B20" s="91" t="s">
        <v>290</v>
      </c>
      <c r="C20" s="92"/>
      <c r="D20" s="152">
        <f>IF(LEFT(Table146[[#This Row],[Likelihood of Use]],1)="1", 1, IF(LEFT(Table146[[#This Row],[Likelihood of Use]],1)="2", 2, IF(LEFT(Table146[[#This Row],[Likelihood of Use]],1)="3", 3, IF(LEFT(Table146[[#This Row],[Likelihood of Use]],1)="4", 4, IF(LEFT(Table146[[#This Row],[Likelihood of Use]],1)="5", 5, 0)))))</f>
        <v>0</v>
      </c>
      <c r="E20" s="92"/>
      <c r="F20" s="152">
        <f>IF(LEFT(Table146[[#This Row],[Impact]],1)="1", 1, IF(LEFT(Table146[[#This Row],[Impact]],1)="2", 2, IF(LEFT(Table146[[#This Row],[Impact]],1)="3", 3, IF(LEFT(Table146[[#This Row],[Impact]],1)="4", 4, IF(LEFT(Table146[[#This Row],[Impact]],1)="5", 5, 0)))))</f>
        <v>0</v>
      </c>
      <c r="G20" s="92"/>
      <c r="H20" s="152">
        <f>IF(LEFT(Table146[[#This Row],[Work Remaining]],1)="1", 1, IF(LEFT(Table146[[#This Row],[Work Remaining]],1)="2", 2, IF(LEFT(Table146[[#This Row],[Work Remaining]],1)="3", 3, IF(LEFT(Table146[[#This Row],[Work Remaining]],1)="4", 4, IF(LEFT(Table146[[#This Row],[Work Remaining]],1)="5", 5, 0)))))</f>
        <v>0</v>
      </c>
      <c r="I20" s="111">
        <f>IF(ISERR(Table146[[#This Row],[LoU-Numbers]]+Table146[[#This Row],[Impact-Numbers]]+Table146[[#This Row],[WR-Numbers]]),0, Table146[[#This Row],[LoU-Numbers]]+Table146[[#This Row],[Impact-Numbers]]+Table146[[#This Row],[WR-Numbers]])</f>
        <v>0</v>
      </c>
      <c r="J20" s="94"/>
      <c r="K20" s="100"/>
    </row>
    <row r="21" spans="1:12" ht="62.25" customHeight="1">
      <c r="A21" s="96" t="s">
        <v>405</v>
      </c>
      <c r="B21" s="91" t="s">
        <v>406</v>
      </c>
      <c r="C21" s="92"/>
      <c r="D21" s="163">
        <f>IF(LEFT(Table146[[#This Row],[Likelihood of Use]],1)="1", 1, IF(LEFT(Table146[[#This Row],[Likelihood of Use]],1)="2", 2, IF(LEFT(Table146[[#This Row],[Likelihood of Use]],1)="3", 3, IF(LEFT(Table146[[#This Row],[Likelihood of Use]],1)="4", 4, IF(LEFT(Table146[[#This Row],[Likelihood of Use]],1)="5", 5, 0)))))</f>
        <v>0</v>
      </c>
      <c r="E21" s="92"/>
      <c r="F21" s="163">
        <f>IF(LEFT(Table146[[#This Row],[Impact]],1)="1", 1, IF(LEFT(Table146[[#This Row],[Impact]],1)="2", 2, IF(LEFT(Table146[[#This Row],[Impact]],1)="3", 3, IF(LEFT(Table146[[#This Row],[Impact]],1)="4", 4, IF(LEFT(Table146[[#This Row],[Impact]],1)="5", 5, 0)))))</f>
        <v>0</v>
      </c>
      <c r="G21" s="92"/>
      <c r="H21" s="163">
        <f>IF(LEFT(Table146[[#This Row],[Work Remaining]],1)="1", 1, IF(LEFT(Table146[[#This Row],[Work Remaining]],1)="2", 2, IF(LEFT(Table146[[#This Row],[Work Remaining]],1)="3", 3, IF(LEFT(Table146[[#This Row],[Work Remaining]],1)="4", 4, IF(LEFT(Table146[[#This Row],[Work Remaining]],1)="5", 5, 0)))))</f>
        <v>0</v>
      </c>
      <c r="I21" s="172">
        <f>IF(ISERR(Table146[[#This Row],[LoU-Numbers]]+Table146[[#This Row],[Impact-Numbers]]+Table146[[#This Row],[WR-Numbers]]),0, Table146[[#This Row],[LoU-Numbers]]+Table146[[#This Row],[Impact-Numbers]]+Table146[[#This Row],[WR-Numbers]])</f>
        <v>0</v>
      </c>
      <c r="J21" s="94"/>
      <c r="K21" s="100"/>
      <c r="L21" s="200"/>
    </row>
    <row r="22" spans="1:12">
      <c r="A22" s="271" t="s">
        <v>144</v>
      </c>
      <c r="B22" s="271"/>
      <c r="C22" s="271"/>
      <c r="D22" s="271"/>
      <c r="E22" s="271"/>
      <c r="F22" s="271"/>
      <c r="G22" s="271"/>
      <c r="H22" s="271"/>
    </row>
    <row r="23" spans="1:12" ht="63.75" customHeight="1">
      <c r="A23" s="37"/>
      <c r="B23" s="37"/>
      <c r="C23" s="37"/>
      <c r="D23" s="37"/>
      <c r="E23" s="37"/>
      <c r="F23" s="37"/>
      <c r="G23" s="37"/>
      <c r="H23" s="37"/>
    </row>
    <row r="24" spans="1:12" ht="46.5" customHeight="1">
      <c r="A24" s="79" t="s">
        <v>37</v>
      </c>
      <c r="B24" s="79"/>
      <c r="C24" s="79"/>
      <c r="D24" s="10"/>
      <c r="E24" s="204"/>
      <c r="I24" s="30"/>
    </row>
    <row r="25" spans="1:12" ht="37.5" customHeight="1">
      <c r="A25" s="80" t="s">
        <v>18</v>
      </c>
      <c r="B25" s="80" t="s">
        <v>473</v>
      </c>
      <c r="C25" s="81" t="s">
        <v>353</v>
      </c>
      <c r="D25" s="203" t="s">
        <v>354</v>
      </c>
      <c r="E25" s="203" t="s">
        <v>19</v>
      </c>
      <c r="I25" s="30"/>
    </row>
    <row r="26" spans="1:12" ht="43.2">
      <c r="A26" s="127" t="s">
        <v>195</v>
      </c>
      <c r="B26" s="134"/>
      <c r="C26" s="127" t="s">
        <v>231</v>
      </c>
      <c r="D26" s="202"/>
      <c r="E26" s="202"/>
      <c r="I26" s="30"/>
    </row>
    <row r="27" spans="1:12" ht="28.8">
      <c r="A27" s="127" t="s">
        <v>196</v>
      </c>
      <c r="B27" s="134"/>
      <c r="C27" s="127" t="s">
        <v>232</v>
      </c>
      <c r="D27" s="201"/>
      <c r="E27" s="201"/>
      <c r="I27" s="30"/>
    </row>
    <row r="28" spans="1:12" ht="57.6">
      <c r="A28" s="127" t="s">
        <v>407</v>
      </c>
      <c r="B28" s="134"/>
      <c r="C28" s="135" t="s">
        <v>253</v>
      </c>
      <c r="D28" s="201"/>
      <c r="E28" s="201"/>
      <c r="I28" s="30"/>
    </row>
    <row r="29" spans="1:12" ht="37.5" customHeight="1">
      <c r="A29" s="127" t="s">
        <v>208</v>
      </c>
      <c r="B29" s="134"/>
      <c r="C29" s="127"/>
      <c r="D29" s="201"/>
      <c r="E29" s="201"/>
      <c r="I29" s="30"/>
    </row>
    <row r="30" spans="1:12" ht="43.2">
      <c r="A30" s="127" t="s">
        <v>209</v>
      </c>
      <c r="B30" s="134"/>
      <c r="C30" s="127" t="s">
        <v>235</v>
      </c>
      <c r="D30" s="201"/>
      <c r="E30" s="201"/>
      <c r="I30" s="30"/>
    </row>
    <row r="31" spans="1:12" ht="43.2">
      <c r="A31" s="127" t="s">
        <v>211</v>
      </c>
      <c r="B31" s="134"/>
      <c r="C31" s="127" t="s">
        <v>234</v>
      </c>
      <c r="D31" s="201"/>
      <c r="E31" s="201"/>
      <c r="I31" s="30"/>
    </row>
    <row r="32" spans="1:12" ht="28.8">
      <c r="A32" s="127" t="s">
        <v>212</v>
      </c>
      <c r="B32" s="134"/>
      <c r="C32" s="127" t="s">
        <v>412</v>
      </c>
      <c r="D32" s="201"/>
      <c r="E32" s="201"/>
      <c r="I32" s="30"/>
    </row>
    <row r="33" spans="1:9" ht="86.4">
      <c r="A33" s="127" t="s">
        <v>236</v>
      </c>
      <c r="B33" s="134"/>
      <c r="C33" s="127" t="s">
        <v>413</v>
      </c>
      <c r="D33" s="201"/>
      <c r="E33" s="201"/>
      <c r="I33" s="30"/>
    </row>
    <row r="34" spans="1:9" ht="30.75" customHeight="1">
      <c r="A34" s="127" t="s">
        <v>205</v>
      </c>
      <c r="B34" s="134"/>
      <c r="C34" s="127"/>
      <c r="D34" s="201"/>
      <c r="E34" s="201"/>
      <c r="I34" s="30"/>
    </row>
    <row r="35" spans="1:9" ht="47.25" customHeight="1">
      <c r="A35" s="127" t="s">
        <v>206</v>
      </c>
      <c r="B35" s="134"/>
      <c r="C35" s="127" t="s">
        <v>424</v>
      </c>
      <c r="D35" s="201"/>
      <c r="E35" s="201"/>
      <c r="I35" s="30"/>
    </row>
    <row r="36" spans="1:9" ht="27.75" customHeight="1">
      <c r="A36" s="127" t="s">
        <v>201</v>
      </c>
      <c r="B36" s="134"/>
      <c r="C36" s="127"/>
      <c r="D36" s="201"/>
      <c r="E36" s="201"/>
      <c r="I36" s="30"/>
    </row>
    <row r="37" spans="1:9" ht="28.8">
      <c r="A37" s="127" t="s">
        <v>202</v>
      </c>
      <c r="B37" s="134"/>
      <c r="C37" s="127"/>
      <c r="D37" s="201"/>
      <c r="E37" s="201"/>
      <c r="I37" s="30"/>
    </row>
    <row r="38" spans="1:9" ht="43.2">
      <c r="A38" s="127" t="s">
        <v>204</v>
      </c>
      <c r="B38" s="134"/>
      <c r="C38" s="127" t="s">
        <v>421</v>
      </c>
      <c r="D38" s="201"/>
      <c r="E38" s="201"/>
      <c r="I38" s="30"/>
    </row>
    <row r="39" spans="1:9" ht="230.4">
      <c r="A39" s="127" t="s">
        <v>203</v>
      </c>
      <c r="B39" s="134"/>
      <c r="C39" s="127" t="s">
        <v>417</v>
      </c>
      <c r="D39" s="201"/>
      <c r="E39" s="201"/>
      <c r="I39" s="30"/>
    </row>
    <row r="40" spans="1:9" ht="86.4">
      <c r="A40" s="127" t="s">
        <v>199</v>
      </c>
      <c r="B40" s="134"/>
      <c r="C40" s="127" t="s">
        <v>427</v>
      </c>
      <c r="D40" s="201"/>
      <c r="E40" s="201"/>
      <c r="I40" s="30"/>
    </row>
    <row r="41" spans="1:9" ht="57.6">
      <c r="A41" s="127" t="s">
        <v>200</v>
      </c>
      <c r="B41" s="134"/>
      <c r="C41" s="135" t="s">
        <v>428</v>
      </c>
      <c r="D41" s="201"/>
      <c r="E41" s="201"/>
      <c r="I41" s="30"/>
    </row>
    <row r="42" spans="1:9" ht="28.8">
      <c r="A42" s="127" t="s">
        <v>197</v>
      </c>
      <c r="B42" s="134"/>
      <c r="C42" s="135" t="s">
        <v>419</v>
      </c>
      <c r="D42" s="201"/>
      <c r="E42" s="201"/>
      <c r="I42" s="30"/>
    </row>
    <row r="43" spans="1:9" ht="51.75" customHeight="1">
      <c r="A43" s="127" t="s">
        <v>198</v>
      </c>
      <c r="B43" s="134"/>
      <c r="C43" s="127" t="s">
        <v>420</v>
      </c>
      <c r="D43" s="201"/>
      <c r="E43" s="201"/>
      <c r="I43" s="30"/>
    </row>
    <row r="44" spans="1:9" ht="42.75" customHeight="1">
      <c r="A44" s="127" t="s">
        <v>207</v>
      </c>
      <c r="B44" s="134"/>
      <c r="C44" s="127" t="s">
        <v>415</v>
      </c>
      <c r="D44" s="201"/>
      <c r="E44" s="201"/>
      <c r="I44" s="30"/>
    </row>
    <row r="45" spans="1:9" ht="45.75" customHeight="1">
      <c r="A45" s="127" t="s">
        <v>216</v>
      </c>
      <c r="B45" s="134"/>
      <c r="C45" s="127" t="s">
        <v>416</v>
      </c>
      <c r="D45" s="201"/>
      <c r="E45" s="201"/>
      <c r="I45" s="30"/>
    </row>
    <row r="46" spans="1:9" ht="33" customHeight="1">
      <c r="A46" s="127" t="s">
        <v>150</v>
      </c>
      <c r="B46" s="134"/>
      <c r="C46" s="127" t="s">
        <v>233</v>
      </c>
      <c r="D46" s="201"/>
      <c r="E46" s="201"/>
      <c r="I46" s="30"/>
    </row>
    <row r="47" spans="1:9" ht="81.599999999999994" customHeight="1">
      <c r="A47" s="127" t="s">
        <v>210</v>
      </c>
      <c r="B47" s="134"/>
      <c r="C47" s="135" t="s">
        <v>429</v>
      </c>
      <c r="D47" s="201"/>
      <c r="E47" s="201"/>
      <c r="I47" s="30"/>
    </row>
    <row r="48" spans="1:9" ht="158.4">
      <c r="A48" s="127" t="s">
        <v>409</v>
      </c>
      <c r="B48" s="134"/>
      <c r="C48" s="127" t="s">
        <v>408</v>
      </c>
      <c r="D48" s="201"/>
      <c r="E48" s="201"/>
      <c r="I48" s="30"/>
    </row>
    <row r="49" spans="1:9" ht="129.6">
      <c r="A49" s="130" t="s">
        <v>267</v>
      </c>
      <c r="B49" s="134"/>
      <c r="C49" s="136" t="s">
        <v>271</v>
      </c>
      <c r="D49" s="201"/>
      <c r="E49" s="201"/>
      <c r="I49" s="30"/>
    </row>
    <row r="50" spans="1:9" ht="86.4" customHeight="1">
      <c r="A50" s="127" t="s">
        <v>213</v>
      </c>
      <c r="B50" s="134"/>
      <c r="C50" s="135" t="s">
        <v>254</v>
      </c>
      <c r="D50" s="201"/>
      <c r="E50" s="201"/>
      <c r="I50" s="30"/>
    </row>
    <row r="51" spans="1:9" ht="60.6" customHeight="1">
      <c r="A51" s="127" t="s">
        <v>214</v>
      </c>
      <c r="B51" s="134"/>
      <c r="C51" s="135" t="s">
        <v>255</v>
      </c>
      <c r="D51" s="201"/>
      <c r="E51" s="201"/>
      <c r="I51" s="30"/>
    </row>
    <row r="52" spans="1:9" ht="158.4">
      <c r="A52" s="127" t="s">
        <v>410</v>
      </c>
      <c r="B52" s="134"/>
      <c r="C52" s="127" t="s">
        <v>411</v>
      </c>
      <c r="D52" s="201"/>
      <c r="E52" s="201"/>
      <c r="I52" s="30"/>
    </row>
    <row r="53" spans="1:9" ht="129.6">
      <c r="A53" s="127" t="s">
        <v>179</v>
      </c>
      <c r="B53" s="134"/>
      <c r="C53" s="127" t="s">
        <v>414</v>
      </c>
      <c r="D53" s="201"/>
      <c r="E53" s="201"/>
      <c r="I53" s="30"/>
    </row>
    <row r="54" spans="1:9" s="32" customFormat="1" ht="72">
      <c r="A54" s="127" t="s">
        <v>323</v>
      </c>
      <c r="B54" s="134"/>
      <c r="C54" s="127" t="s">
        <v>418</v>
      </c>
      <c r="D54" s="201"/>
      <c r="E54" s="201"/>
    </row>
    <row r="55" spans="1:9" s="32" customFormat="1" ht="72">
      <c r="A55" s="127" t="s">
        <v>217</v>
      </c>
      <c r="B55" s="134"/>
      <c r="C55" s="127" t="s">
        <v>422</v>
      </c>
      <c r="D55" s="201"/>
      <c r="E55" s="201"/>
    </row>
    <row r="56" spans="1:9" s="32" customFormat="1" ht="43.5" customHeight="1">
      <c r="A56" s="127" t="s">
        <v>218</v>
      </c>
      <c r="B56" s="134"/>
      <c r="C56" s="127" t="s">
        <v>47</v>
      </c>
      <c r="D56" s="201"/>
      <c r="E56" s="201"/>
    </row>
    <row r="57" spans="1:9" ht="244.8">
      <c r="A57" s="127" t="s">
        <v>324</v>
      </c>
      <c r="B57" s="134"/>
      <c r="C57" s="127" t="s">
        <v>423</v>
      </c>
      <c r="D57" s="201"/>
      <c r="E57" s="201"/>
      <c r="I57" s="30"/>
    </row>
    <row r="58" spans="1:9" ht="57.6">
      <c r="A58" s="127" t="s">
        <v>425</v>
      </c>
      <c r="B58" s="134"/>
      <c r="C58" s="201" t="s">
        <v>426</v>
      </c>
      <c r="D58" s="201"/>
      <c r="E58" s="201"/>
      <c r="I58" s="30"/>
    </row>
    <row r="59" spans="1:9" ht="115.2">
      <c r="A59" s="127" t="s">
        <v>215</v>
      </c>
      <c r="B59" s="134"/>
      <c r="C59" s="135" t="s">
        <v>430</v>
      </c>
      <c r="D59" s="136"/>
      <c r="E59" s="136"/>
      <c r="I59" s="30"/>
    </row>
    <row r="60" spans="1:9" ht="51.45" customHeight="1">
      <c r="A60" s="269" t="s">
        <v>256</v>
      </c>
      <c r="B60" s="270"/>
      <c r="C60" s="270"/>
      <c r="G60" s="13" t="s">
        <v>146</v>
      </c>
      <c r="H60" s="38">
        <f>SUM(G22,G24,I26, I27)</f>
        <v>0</v>
      </c>
      <c r="I60" s="38">
        <f>IF(ISERR(SUM(B42,B40,B36,B37)),0,SUM(B42,B40,B36,B37))</f>
        <v>0</v>
      </c>
    </row>
    <row r="61" spans="1:9" ht="31.2">
      <c r="C61" s="32"/>
      <c r="G61" s="13" t="s">
        <v>147</v>
      </c>
      <c r="H61" s="38">
        <f>SUM(G23,I25,I28,I40)</f>
        <v>0</v>
      </c>
      <c r="I61" s="38">
        <f>IF(ISERR(SUM(B43,B41,B39,B46)),0,SUM(B43,B41,B39,B46))</f>
        <v>0</v>
      </c>
    </row>
    <row r="62" spans="1:9">
      <c r="C62" s="32"/>
    </row>
    <row r="63" spans="1:9">
      <c r="C63" s="32"/>
    </row>
    <row r="64" spans="1:9">
      <c r="B64" s="70"/>
      <c r="C64" s="70"/>
      <c r="D64" s="70"/>
      <c r="E64" s="70"/>
      <c r="G64" s="32"/>
      <c r="I64" s="30"/>
    </row>
    <row r="65" spans="2:9" ht="31.2">
      <c r="B65" s="71"/>
      <c r="C65" s="72"/>
      <c r="D65" s="70"/>
      <c r="E65" s="70"/>
      <c r="G65" s="32"/>
      <c r="I65" s="30"/>
    </row>
    <row r="66" spans="2:9" ht="31.2">
      <c r="B66" s="71"/>
      <c r="C66" s="72"/>
      <c r="D66" s="70"/>
      <c r="E66" s="70"/>
      <c r="G66" s="32"/>
      <c r="I66" s="30"/>
    </row>
    <row r="67" spans="2:9">
      <c r="B67" s="70"/>
      <c r="C67" s="70"/>
      <c r="D67" s="70"/>
      <c r="E67" s="70"/>
    </row>
    <row r="68" spans="2:9">
      <c r="B68" s="70"/>
      <c r="C68" s="70"/>
      <c r="D68" s="70"/>
      <c r="E68" s="70"/>
    </row>
  </sheetData>
  <sheetProtection password="E1AE" sheet="1" objects="1" scenarios="1" formatCells="0" formatColumns="0" formatRows="0" insertRows="0"/>
  <mergeCells count="3">
    <mergeCell ref="A60:C60"/>
    <mergeCell ref="A22:H22"/>
    <mergeCell ref="A2:K2"/>
  </mergeCells>
  <conditionalFormatting sqref="I5:I21">
    <cfRule type="cellIs" dxfId="128" priority="4" operator="lessThan">
      <formula>6</formula>
    </cfRule>
    <cfRule type="cellIs" dxfId="127" priority="5" operator="between">
      <formula>6</formula>
      <formula>10</formula>
    </cfRule>
    <cfRule type="cellIs" dxfId="126" priority="6" operator="greaterThan">
      <formula>10</formula>
    </cfRule>
  </conditionalFormatting>
  <dataValidations xWindow="406" yWindow="635" count="7">
    <dataValidation type="whole" allowBlank="1" showInputMessage="1" showErrorMessage="1" errorTitle="Erroneous Value Entered" error="Please enter a positive whole number that represents this asset.  " promptTitle="Enter Whole Number" prompt="Please enter a positive whole number representing the item for this asset." sqref="B50:B52 B54 B26:B48 B59" xr:uid="{00000000-0002-0000-0400-000000000000}">
      <formula1>0</formula1>
      <formula2>1000000</formula2>
    </dataValidation>
    <dataValidation type="list" allowBlank="1" showErrorMessage="1" errorTitle="Erroneous Value Entered" error="Please enter a positive whole number that represents this asset.  " sqref="B49 B53" xr:uid="{00000000-0002-0000-0400-000001000000}">
      <formula1>"Yes,No"</formula1>
    </dataValidation>
    <dataValidation type="list" allowBlank="1" showErrorMessage="1" errorTitle="Erroneous Value Entered" error="Please enter a positive whole number that represents this asset.  " promptTitle="Enter Whole Number" prompt="Please enter a positive whole number representing the item for this asset." sqref="B55:B58" xr:uid="{00000000-0002-0000-0400-000002000000}">
      <formula1>"Yes,No"</formula1>
    </dataValidation>
    <dataValidation type="list" allowBlank="1" showInputMessage="1" showErrorMessage="1" sqref="J15:J21 J5:J14" xr:uid="{00000000-0002-0000-0400-000003000000}">
      <formula1>Responses</formula1>
    </dataValidation>
    <dataValidation type="list" allowBlank="1" showInputMessage="1" showErrorMessage="1" sqref="C15:C21 C5:C14" xr:uid="{00000000-0002-0000-0400-000004000000}">
      <formula1>"1 = Rare, 2 = Unlikely, 3 = Possible, 4 = Likely, 5 = Almost Certain"</formula1>
    </dataValidation>
    <dataValidation type="list" allowBlank="1" showInputMessage="1" showErrorMessage="1" sqref="E15:E21 E5:E14" xr:uid="{00000000-0002-0000-0400-000005000000}">
      <formula1>"1 = Negligible, 2 = Insignificant, 3 = Moderate, 4 = Significant, 5 = Extensive"</formula1>
    </dataValidation>
    <dataValidation type="list" allowBlank="1" showInputMessage="1" showErrorMessage="1" sqref="G5:G21" xr:uid="{00000000-0002-0000-0400-000006000000}">
      <formula1>"1 = Sustainability Only, 2 = Adequate Plans/Assets, 3 = Possibly Adequate Plans/Assets, 4 = Inadequate Plans/Assets, 5 = No Plan/Asset"</formula1>
    </dataValidation>
  </dataValidations>
  <pageMargins left="0.7" right="0.7" top="0.75" bottom="0.75" header="0.3" footer="0.3"/>
  <pageSetup scale="54"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9498" r:id="rId4" name="Button 42">
              <controlPr defaultSize="0" print="0" autoFill="0" autoPict="0" macro="[0]!Button42_Click">
                <anchor moveWithCells="1" sizeWithCells="1">
                  <from>
                    <xdr:col>4</xdr:col>
                    <xdr:colOff>137160</xdr:colOff>
                    <xdr:row>23</xdr:row>
                    <xdr:rowOff>83820</xdr:rowOff>
                  </from>
                  <to>
                    <xdr:col>4</xdr:col>
                    <xdr:colOff>1546860</xdr:colOff>
                    <xdr:row>23</xdr:row>
                    <xdr:rowOff>502920</xdr:rowOff>
                  </to>
                </anchor>
              </controlPr>
            </control>
          </mc:Choice>
        </mc:AlternateContent>
      </controls>
    </mc:Choice>
  </mc:AlternateContent>
  <tableParts count="2">
    <tablePart r:id="rId5"/>
    <tablePart r:id="rId6"/>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K44"/>
  <sheetViews>
    <sheetView zoomScale="90" zoomScaleNormal="90" zoomScalePageLayoutView="125" workbookViewId="0"/>
  </sheetViews>
  <sheetFormatPr defaultColWidth="9.109375" defaultRowHeight="14.4"/>
  <cols>
    <col min="1" max="1" width="29.6640625" style="30" bestFit="1" customWidth="1"/>
    <col min="2" max="2" width="44.44140625" style="30" customWidth="1"/>
    <col min="3" max="3" width="22.6640625" style="30" customWidth="1"/>
    <col min="4" max="4" width="22.6640625" style="30" hidden="1" customWidth="1"/>
    <col min="5" max="5" width="22.6640625" style="30" customWidth="1"/>
    <col min="6" max="6" width="31.33203125" style="30" hidden="1" customWidth="1"/>
    <col min="7" max="7" width="39.33203125" style="30" customWidth="1"/>
    <col min="8" max="8" width="31.109375" style="30" hidden="1" customWidth="1"/>
    <col min="9" max="9" width="22.33203125" style="30" bestFit="1" customWidth="1"/>
    <col min="10" max="10" width="15.33203125" style="30" bestFit="1" customWidth="1"/>
    <col min="11" max="11" width="16" style="30" bestFit="1" customWidth="1"/>
    <col min="12" max="16384" width="9.109375" style="30"/>
  </cols>
  <sheetData>
    <row r="1" spans="1:11" ht="44.25" customHeight="1">
      <c r="A1" s="68" t="s">
        <v>9</v>
      </c>
      <c r="B1" s="69"/>
      <c r="C1" s="69"/>
      <c r="D1" s="69"/>
      <c r="E1" s="69"/>
      <c r="F1" s="69"/>
      <c r="G1" s="69"/>
      <c r="H1" s="67"/>
      <c r="I1" s="67"/>
      <c r="J1" s="67"/>
      <c r="K1" s="67"/>
    </row>
    <row r="2" spans="1:11" ht="84.75" customHeight="1">
      <c r="A2" s="274" t="s">
        <v>431</v>
      </c>
      <c r="B2" s="274"/>
      <c r="C2" s="274"/>
      <c r="D2" s="274"/>
      <c r="E2" s="274"/>
      <c r="F2" s="274"/>
      <c r="G2" s="274"/>
      <c r="H2" s="274"/>
      <c r="I2" s="274"/>
      <c r="J2" s="274"/>
      <c r="K2" s="274"/>
    </row>
    <row r="3" spans="1:11" ht="38.25" customHeight="1">
      <c r="A3" s="66" t="s">
        <v>22</v>
      </c>
      <c r="B3" s="66"/>
      <c r="C3" s="66"/>
      <c r="D3" s="66"/>
      <c r="E3" s="66"/>
      <c r="F3" s="66"/>
      <c r="G3" s="66"/>
      <c r="H3" s="66"/>
      <c r="I3" s="66"/>
      <c r="J3" s="66"/>
      <c r="K3" s="66"/>
    </row>
    <row r="4" spans="1:11" ht="27" customHeight="1">
      <c r="A4" s="34" t="s">
        <v>18</v>
      </c>
      <c r="B4" s="35" t="s">
        <v>19</v>
      </c>
      <c r="C4" s="35" t="s">
        <v>17</v>
      </c>
      <c r="D4" s="35" t="s">
        <v>240</v>
      </c>
      <c r="E4" s="35" t="s">
        <v>15</v>
      </c>
      <c r="F4" s="35" t="s">
        <v>242</v>
      </c>
      <c r="G4" s="35" t="s">
        <v>16</v>
      </c>
      <c r="H4" s="35" t="s">
        <v>241</v>
      </c>
      <c r="I4" s="35" t="s">
        <v>173</v>
      </c>
      <c r="J4" s="35" t="s">
        <v>20</v>
      </c>
      <c r="K4" s="36" t="s">
        <v>171</v>
      </c>
    </row>
    <row r="5" spans="1:11" ht="141.75" customHeight="1">
      <c r="A5" s="84" t="s">
        <v>300</v>
      </c>
      <c r="B5" s="84" t="s">
        <v>432</v>
      </c>
      <c r="C5" s="85"/>
      <c r="D5" s="150">
        <f>IF(LEFT(Table8[[#This Row],[Likelihood of Use]],1)="1", 1, IF(LEFT(Table8[[#This Row],[Likelihood of Use]],1)="2", 2, IF(LEFT(Table8[[#This Row],[Likelihood of Use]],1)="3", 3, IF(LEFT(Table8[[#This Row],[Likelihood of Use]],1)="4", 4, IF(LEFT(Table8[[#This Row],[Likelihood of Use]],1)="5", 5, 0)))))</f>
        <v>0</v>
      </c>
      <c r="E5" s="85"/>
      <c r="F5" s="150">
        <f>IF(LEFT(Table8[[#This Row],[Impact]],1)="1", 1, IF(LEFT(Table8[[#This Row],[Impact]],1)="2", 2, IF(LEFT(Table8[[#This Row],[Impact]],1)="3", 3, IF(LEFT(Table8[[#This Row],[Impact]],1)="4", 4, IF(LEFT(Table8[[#This Row],[Impact]],1)="5", 5, 0)))))</f>
        <v>0</v>
      </c>
      <c r="G5" s="85"/>
      <c r="H5" s="150">
        <f>IF(LEFT(Table8[[#This Row],[Work Remaining]],1)="1", 1, IF(LEFT(Table8[[#This Row],[Work Remaining]],1)="2", 2, IF(LEFT(Table8[[#This Row],[Work Remaining]],1)="3", 3, IF(LEFT(Table8[[#This Row],[Work Remaining]],1)="4", 4, IF(LEFT(Table8[[#This Row],[Work Remaining]],1)="5", 5, 0)))))</f>
        <v>0</v>
      </c>
      <c r="I5" s="98">
        <f>IF(ISERR(Table8[[#This Row],[LoU-Numbers]]+Table8[[#This Row],[Impact-Numbers]]+Table8[[#This Row],[WR-Numbers]]),0, Table8[[#This Row],[LoU-Numbers]]+Table8[[#This Row],[Impact-Numbers]]+Table8[[#This Row],[WR-Numbers]])</f>
        <v>0</v>
      </c>
      <c r="J5" s="88"/>
      <c r="K5" s="103"/>
    </row>
    <row r="6" spans="1:11" ht="75" customHeight="1">
      <c r="A6" s="84" t="s">
        <v>302</v>
      </c>
      <c r="B6" s="84" t="s">
        <v>433</v>
      </c>
      <c r="C6" s="85"/>
      <c r="D6" s="150">
        <f>IF(LEFT(Table8[[#This Row],[Likelihood of Use]],1)="1", 1, IF(LEFT(Table8[[#This Row],[Likelihood of Use]],1)="2", 2, IF(LEFT(Table8[[#This Row],[Likelihood of Use]],1)="3", 3, IF(LEFT(Table8[[#This Row],[Likelihood of Use]],1)="4", 4, IF(LEFT(Table8[[#This Row],[Likelihood of Use]],1)="5", 5, 0)))))</f>
        <v>0</v>
      </c>
      <c r="E6" s="85"/>
      <c r="F6" s="150">
        <f>IF(LEFT(Table8[[#This Row],[Impact]],1)="1", 1, IF(LEFT(Table8[[#This Row],[Impact]],1)="2", 2, IF(LEFT(Table8[[#This Row],[Impact]],1)="3", 3, IF(LEFT(Table8[[#This Row],[Impact]],1)="4", 4, IF(LEFT(Table8[[#This Row],[Impact]],1)="5", 5, 0)))))</f>
        <v>0</v>
      </c>
      <c r="G6" s="85"/>
      <c r="H6" s="150">
        <f>IF(LEFT(Table8[[#This Row],[Work Remaining]],1)="1", 1, IF(LEFT(Table8[[#This Row],[Work Remaining]],1)="2", 2, IF(LEFT(Table8[[#This Row],[Work Remaining]],1)="3", 3, IF(LEFT(Table8[[#This Row],[Work Remaining]],1)="4", 4, IF(LEFT(Table8[[#This Row],[Work Remaining]],1)="5", 5, 0)))))</f>
        <v>0</v>
      </c>
      <c r="I6" s="98">
        <f>IF(ISERR(Table8[[#This Row],[LoU-Numbers]]+Table8[[#This Row],[Impact-Numbers]]+Table8[[#This Row],[WR-Numbers]]),0, Table8[[#This Row],[LoU-Numbers]]+Table8[[#This Row],[Impact-Numbers]]+Table8[[#This Row],[WR-Numbers]])</f>
        <v>0</v>
      </c>
      <c r="J6" s="88"/>
      <c r="K6" s="103"/>
    </row>
    <row r="7" spans="1:11" ht="43.95" customHeight="1">
      <c r="A7" s="84" t="s">
        <v>443</v>
      </c>
      <c r="B7" s="84" t="s">
        <v>444</v>
      </c>
      <c r="C7" s="85"/>
      <c r="D7" s="150">
        <f>IF(LEFT(Table8[[#This Row],[Likelihood of Use]],1)="1", 1, IF(LEFT(Table8[[#This Row],[Likelihood of Use]],1)="2", 2, IF(LEFT(Table8[[#This Row],[Likelihood of Use]],1)="3", 3, IF(LEFT(Table8[[#This Row],[Likelihood of Use]],1)="4", 4, IF(LEFT(Table8[[#This Row],[Likelihood of Use]],1)="5", 5, 0)))))</f>
        <v>0</v>
      </c>
      <c r="E7" s="85"/>
      <c r="F7" s="150">
        <f>IF(LEFT(Table8[[#This Row],[Impact]],1)="1", 1, IF(LEFT(Table8[[#This Row],[Impact]],1)="2", 2, IF(LEFT(Table8[[#This Row],[Impact]],1)="3", 3, IF(LEFT(Table8[[#This Row],[Impact]],1)="4", 4, IF(LEFT(Table8[[#This Row],[Impact]],1)="5", 5, 0)))))</f>
        <v>0</v>
      </c>
      <c r="G7" s="85"/>
      <c r="H7" s="150">
        <f>IF(LEFT(Table8[[#This Row],[Work Remaining]],1)="1", 1, IF(LEFT(Table8[[#This Row],[Work Remaining]],1)="2", 2, IF(LEFT(Table8[[#This Row],[Work Remaining]],1)="3", 3, IF(LEFT(Table8[[#This Row],[Work Remaining]],1)="4", 4, IF(LEFT(Table8[[#This Row],[Work Remaining]],1)="5", 5, 0)))))</f>
        <v>0</v>
      </c>
      <c r="I7" s="98">
        <f>IF(ISERR(Table8[[#This Row],[LoU-Numbers]]+Table8[[#This Row],[Impact-Numbers]]+Table8[[#This Row],[WR-Numbers]]),0, Table8[[#This Row],[LoU-Numbers]]+Table8[[#This Row],[Impact-Numbers]]+Table8[[#This Row],[WR-Numbers]])</f>
        <v>0</v>
      </c>
      <c r="J7" s="88"/>
      <c r="K7" s="103"/>
    </row>
    <row r="8" spans="1:11" ht="75" customHeight="1">
      <c r="A8" s="89" t="s">
        <v>325</v>
      </c>
      <c r="B8" s="84" t="s">
        <v>434</v>
      </c>
      <c r="C8" s="85"/>
      <c r="D8" s="151">
        <f>IF(LEFT(Table8[[#This Row],[Likelihood of Use]],1)="1", 1, IF(LEFT(Table8[[#This Row],[Likelihood of Use]],1)="2", 2, IF(LEFT(Table8[[#This Row],[Likelihood of Use]],1)="3", 3, IF(LEFT(Table8[[#This Row],[Likelihood of Use]],1)="4", 4, IF(LEFT(Table8[[#This Row],[Likelihood of Use]],1)="5", 5, 0)))))</f>
        <v>0</v>
      </c>
      <c r="E8" s="85"/>
      <c r="F8" s="151">
        <f>IF(LEFT(Table8[[#This Row],[Impact]],1)="1", 1, IF(LEFT(Table8[[#This Row],[Impact]],1)="2", 2, IF(LEFT(Table8[[#This Row],[Impact]],1)="3", 3, IF(LEFT(Table8[[#This Row],[Impact]],1)="4", 4, IF(LEFT(Table8[[#This Row],[Impact]],1)="5", 5, 0)))))</f>
        <v>0</v>
      </c>
      <c r="G8" s="85"/>
      <c r="H8" s="151">
        <f>IF(LEFT(Table8[[#This Row],[Work Remaining]],1)="1", 1, IF(LEFT(Table8[[#This Row],[Work Remaining]],1)="2", 2, IF(LEFT(Table8[[#This Row],[Work Remaining]],1)="3", 3, IF(LEFT(Table8[[#This Row],[Work Remaining]],1)="4", 4, IF(LEFT(Table8[[#This Row],[Work Remaining]],1)="5", 5, 0)))))</f>
        <v>0</v>
      </c>
      <c r="I8" s="95">
        <f>IF(ISERR(Table8[[#This Row],[LoU-Numbers]]+Table8[[#This Row],[Impact-Numbers]]+Table8[[#This Row],[WR-Numbers]]),0, Table8[[#This Row],[LoU-Numbers]]+Table8[[#This Row],[Impact-Numbers]]+Table8[[#This Row],[WR-Numbers]])</f>
        <v>0</v>
      </c>
      <c r="J8" s="88"/>
      <c r="K8" s="103"/>
    </row>
    <row r="9" spans="1:11" ht="129.6">
      <c r="A9" s="84" t="s">
        <v>306</v>
      </c>
      <c r="B9" s="84" t="s">
        <v>237</v>
      </c>
      <c r="C9" s="85"/>
      <c r="D9" s="150">
        <f>IF(LEFT(Table8[[#This Row],[Likelihood of Use]],1)="1", 1, IF(LEFT(Table8[[#This Row],[Likelihood of Use]],1)="2", 2, IF(LEFT(Table8[[#This Row],[Likelihood of Use]],1)="3", 3, IF(LEFT(Table8[[#This Row],[Likelihood of Use]],1)="4", 4, IF(LEFT(Table8[[#This Row],[Likelihood of Use]],1)="5", 5, 0)))))</f>
        <v>0</v>
      </c>
      <c r="E9" s="85"/>
      <c r="F9" s="150">
        <f>IF(LEFT(Table8[[#This Row],[Impact]],1)="1", 1, IF(LEFT(Table8[[#This Row],[Impact]],1)="2", 2, IF(LEFT(Table8[[#This Row],[Impact]],1)="3", 3, IF(LEFT(Table8[[#This Row],[Impact]],1)="4", 4, IF(LEFT(Table8[[#This Row],[Impact]],1)="5", 5, 0)))))</f>
        <v>0</v>
      </c>
      <c r="G9" s="85"/>
      <c r="H9" s="150">
        <f>IF(LEFT(Table8[[#This Row],[Work Remaining]],1)="1", 1, IF(LEFT(Table8[[#This Row],[Work Remaining]],1)="2", 2, IF(LEFT(Table8[[#This Row],[Work Remaining]],1)="3", 3, IF(LEFT(Table8[[#This Row],[Work Remaining]],1)="4", 4, IF(LEFT(Table8[[#This Row],[Work Remaining]],1)="5", 5, 0)))))</f>
        <v>0</v>
      </c>
      <c r="I9" s="98">
        <f>IF(ISERR(Table8[[#This Row],[LoU-Numbers]]+Table8[[#This Row],[Impact-Numbers]]+Table8[[#This Row],[WR-Numbers]]),0, Table8[[#This Row],[LoU-Numbers]]+Table8[[#This Row],[Impact-Numbers]]+Table8[[#This Row],[WR-Numbers]])</f>
        <v>0</v>
      </c>
      <c r="J9" s="88"/>
      <c r="K9" s="103"/>
    </row>
    <row r="10" spans="1:11" ht="68.25" customHeight="1">
      <c r="A10" s="96" t="s">
        <v>305</v>
      </c>
      <c r="B10" s="97" t="s">
        <v>435</v>
      </c>
      <c r="C10" s="85"/>
      <c r="D10" s="151">
        <f>IF(LEFT(Table8[[#This Row],[Likelihood of Use]],1)="1", 1, IF(LEFT(Table8[[#This Row],[Likelihood of Use]],1)="2", 2, IF(LEFT(Table8[[#This Row],[Likelihood of Use]],1)="3", 3, IF(LEFT(Table8[[#This Row],[Likelihood of Use]],1)="4", 4, IF(LEFT(Table8[[#This Row],[Likelihood of Use]],1)="5", 5, 0)))))</f>
        <v>0</v>
      </c>
      <c r="E10" s="85"/>
      <c r="F10" s="151">
        <f>IF(LEFT(Table8[[#This Row],[Impact]],1)="1", 1, IF(LEFT(Table8[[#This Row],[Impact]],1)="2", 2, IF(LEFT(Table8[[#This Row],[Impact]],1)="3", 3, IF(LEFT(Table8[[#This Row],[Impact]],1)="4", 4, IF(LEFT(Table8[[#This Row],[Impact]],1)="5", 5, 0)))))</f>
        <v>0</v>
      </c>
      <c r="G10" s="85"/>
      <c r="H10" s="151">
        <f>IF(LEFT(Table8[[#This Row],[Work Remaining]],1)="1", 1, IF(LEFT(Table8[[#This Row],[Work Remaining]],1)="2", 2, IF(LEFT(Table8[[#This Row],[Work Remaining]],1)="3", 3, IF(LEFT(Table8[[#This Row],[Work Remaining]],1)="4", 4, IF(LEFT(Table8[[#This Row],[Work Remaining]],1)="5", 5, 0)))))</f>
        <v>0</v>
      </c>
      <c r="I10" s="95">
        <f>IF(ISERR(Table8[[#This Row],[LoU-Numbers]]+Table8[[#This Row],[Impact-Numbers]]+Table8[[#This Row],[WR-Numbers]]),0, Table8[[#This Row],[LoU-Numbers]]+Table8[[#This Row],[Impact-Numbers]]+Table8[[#This Row],[WR-Numbers]])</f>
        <v>0</v>
      </c>
      <c r="J10" s="88"/>
      <c r="K10" s="103"/>
    </row>
    <row r="11" spans="1:11" ht="100.8">
      <c r="A11" s="110" t="s">
        <v>436</v>
      </c>
      <c r="B11" s="84" t="s">
        <v>347</v>
      </c>
      <c r="C11" s="85"/>
      <c r="D11" s="151">
        <f>IF(LEFT(Table8[[#This Row],[Likelihood of Use]],1)="1", 1, IF(LEFT(Table8[[#This Row],[Likelihood of Use]],1)="2", 2, IF(LEFT(Table8[[#This Row],[Likelihood of Use]],1)="3", 3, IF(LEFT(Table8[[#This Row],[Likelihood of Use]],1)="4", 4, IF(LEFT(Table8[[#This Row],[Likelihood of Use]],1)="5", 5, 0)))))</f>
        <v>0</v>
      </c>
      <c r="E11" s="85"/>
      <c r="F11" s="151">
        <f>IF(LEFT(Table8[[#This Row],[Impact]],1)="1", 1, IF(LEFT(Table8[[#This Row],[Impact]],1)="2", 2, IF(LEFT(Table8[[#This Row],[Impact]],1)="3", 3, IF(LEFT(Table8[[#This Row],[Impact]],1)="4", 4, IF(LEFT(Table8[[#This Row],[Impact]],1)="5", 5, 0)))))</f>
        <v>0</v>
      </c>
      <c r="G11" s="85"/>
      <c r="H11" s="151">
        <f>IF(LEFT(Table8[[#This Row],[Work Remaining]],1)="1", 1, IF(LEFT(Table8[[#This Row],[Work Remaining]],1)="2", 2, IF(LEFT(Table8[[#This Row],[Work Remaining]],1)="3", 3, IF(LEFT(Table8[[#This Row],[Work Remaining]],1)="4", 4, IF(LEFT(Table8[[#This Row],[Work Remaining]],1)="5", 5, 0)))))</f>
        <v>0</v>
      </c>
      <c r="I11" s="95">
        <f>IF(ISERR(Table8[[#This Row],[LoU-Numbers]]+Table8[[#This Row],[Impact-Numbers]]+Table8[[#This Row],[WR-Numbers]]),0, Table8[[#This Row],[LoU-Numbers]]+Table8[[#This Row],[Impact-Numbers]]+Table8[[#This Row],[WR-Numbers]])</f>
        <v>0</v>
      </c>
      <c r="J11" s="88"/>
      <c r="K11" s="103"/>
    </row>
    <row r="12" spans="1:11" s="39" customFormat="1" ht="57.6">
      <c r="A12" s="84" t="s">
        <v>303</v>
      </c>
      <c r="B12" s="84" t="s">
        <v>49</v>
      </c>
      <c r="C12" s="85"/>
      <c r="D12" s="150">
        <f>IF(LEFT(Table8[[#This Row],[Likelihood of Use]],1)="1", 1, IF(LEFT(Table8[[#This Row],[Likelihood of Use]],1)="2", 2, IF(LEFT(Table8[[#This Row],[Likelihood of Use]],1)="3", 3, IF(LEFT(Table8[[#This Row],[Likelihood of Use]],1)="4", 4, IF(LEFT(Table8[[#This Row],[Likelihood of Use]],1)="5", 5, 0)))))</f>
        <v>0</v>
      </c>
      <c r="E12" s="85"/>
      <c r="F12" s="150">
        <f>IF(LEFT(Table8[[#This Row],[Impact]],1)="1", 1, IF(LEFT(Table8[[#This Row],[Impact]],1)="2", 2, IF(LEFT(Table8[[#This Row],[Impact]],1)="3", 3, IF(LEFT(Table8[[#This Row],[Impact]],1)="4", 4, IF(LEFT(Table8[[#This Row],[Impact]],1)="5", 5, 0)))))</f>
        <v>0</v>
      </c>
      <c r="G12" s="85"/>
      <c r="H12" s="150">
        <f>IF(LEFT(Table8[[#This Row],[Work Remaining]],1)="1", 1, IF(LEFT(Table8[[#This Row],[Work Remaining]],1)="2", 2, IF(LEFT(Table8[[#This Row],[Work Remaining]],1)="3", 3, IF(LEFT(Table8[[#This Row],[Work Remaining]],1)="4", 4, IF(LEFT(Table8[[#This Row],[Work Remaining]],1)="5", 5, 0)))))</f>
        <v>0</v>
      </c>
      <c r="I12" s="98">
        <f>IF(ISERR(Table8[[#This Row],[LoU-Numbers]]+Table8[[#This Row],[Impact-Numbers]]+Table8[[#This Row],[WR-Numbers]]),0, Table8[[#This Row],[LoU-Numbers]]+Table8[[#This Row],[Impact-Numbers]]+Table8[[#This Row],[WR-Numbers]])</f>
        <v>0</v>
      </c>
      <c r="J12" s="88"/>
      <c r="K12" s="103"/>
    </row>
    <row r="13" spans="1:11" s="39" customFormat="1" ht="43.2">
      <c r="A13" s="84" t="s">
        <v>437</v>
      </c>
      <c r="B13" s="84" t="s">
        <v>396</v>
      </c>
      <c r="C13" s="85"/>
      <c r="D13" s="151">
        <f>IF(LEFT(Table8[[#This Row],[Likelihood of Use]],1)="1", 1, IF(LEFT(Table8[[#This Row],[Likelihood of Use]],1)="2", 2, IF(LEFT(Table8[[#This Row],[Likelihood of Use]],1)="3", 3, IF(LEFT(Table8[[#This Row],[Likelihood of Use]],1)="4", 4, IF(LEFT(Table8[[#This Row],[Likelihood of Use]],1)="5", 5, 0)))))</f>
        <v>0</v>
      </c>
      <c r="E13" s="85"/>
      <c r="F13" s="151">
        <f>IF(LEFT(Table8[[#This Row],[Impact]],1)="1", 1, IF(LEFT(Table8[[#This Row],[Impact]],1)="2", 2, IF(LEFT(Table8[[#This Row],[Impact]],1)="3", 3, IF(LEFT(Table8[[#This Row],[Impact]],1)="4", 4, IF(LEFT(Table8[[#This Row],[Impact]],1)="5", 5, 0)))))</f>
        <v>0</v>
      </c>
      <c r="G13" s="85"/>
      <c r="H13" s="151">
        <f>IF(LEFT(Table8[[#This Row],[Work Remaining]],1)="1", 1, IF(LEFT(Table8[[#This Row],[Work Remaining]],1)="2", 2, IF(LEFT(Table8[[#This Row],[Work Remaining]],1)="3", 3, IF(LEFT(Table8[[#This Row],[Work Remaining]],1)="4", 4, IF(LEFT(Table8[[#This Row],[Work Remaining]],1)="5", 5, 0)))))</f>
        <v>0</v>
      </c>
      <c r="I13" s="95">
        <f>IF(ISERR(Table8[[#This Row],[LoU-Numbers]]+Table8[[#This Row],[Impact-Numbers]]+Table8[[#This Row],[WR-Numbers]]),0, Table8[[#This Row],[LoU-Numbers]]+Table8[[#This Row],[Impact-Numbers]]+Table8[[#This Row],[WR-Numbers]])</f>
        <v>0</v>
      </c>
      <c r="J13" s="88"/>
      <c r="K13" s="103"/>
    </row>
    <row r="14" spans="1:11" ht="76.5" customHeight="1">
      <c r="A14" s="84" t="s">
        <v>304</v>
      </c>
      <c r="B14" s="84" t="s">
        <v>50</v>
      </c>
      <c r="C14" s="85"/>
      <c r="D14" s="150">
        <f>IF(LEFT(Table8[[#This Row],[Likelihood of Use]],1)="1", 1, IF(LEFT(Table8[[#This Row],[Likelihood of Use]],1)="2", 2, IF(LEFT(Table8[[#This Row],[Likelihood of Use]],1)="3", 3, IF(LEFT(Table8[[#This Row],[Likelihood of Use]],1)="4", 4, IF(LEFT(Table8[[#This Row],[Likelihood of Use]],1)="5", 5, 0)))))</f>
        <v>0</v>
      </c>
      <c r="E14" s="85"/>
      <c r="F14" s="150">
        <f>IF(LEFT(Table8[[#This Row],[Impact]],1)="1", 1, IF(LEFT(Table8[[#This Row],[Impact]],1)="2", 2, IF(LEFT(Table8[[#This Row],[Impact]],1)="3", 3, IF(LEFT(Table8[[#This Row],[Impact]],1)="4", 4, IF(LEFT(Table8[[#This Row],[Impact]],1)="5", 5, 0)))))</f>
        <v>0</v>
      </c>
      <c r="G14" s="85"/>
      <c r="H14" s="150">
        <f>IF(LEFT(Table8[[#This Row],[Work Remaining]],1)="1", 1, IF(LEFT(Table8[[#This Row],[Work Remaining]],1)="2", 2, IF(LEFT(Table8[[#This Row],[Work Remaining]],1)="3", 3, IF(LEFT(Table8[[#This Row],[Work Remaining]],1)="4", 4, IF(LEFT(Table8[[#This Row],[Work Remaining]],1)="5", 5, 0)))))</f>
        <v>0</v>
      </c>
      <c r="I14" s="98">
        <f>IF(ISERR(Table8[[#This Row],[LoU-Numbers]]+Table8[[#This Row],[Impact-Numbers]]+Table8[[#This Row],[WR-Numbers]]),0, Table8[[#This Row],[LoU-Numbers]]+Table8[[#This Row],[Impact-Numbers]]+Table8[[#This Row],[WR-Numbers]])</f>
        <v>0</v>
      </c>
      <c r="J14" s="88"/>
      <c r="K14" s="103"/>
    </row>
    <row r="15" spans="1:11" ht="43.2">
      <c r="A15" s="84" t="s">
        <v>439</v>
      </c>
      <c r="B15" s="84" t="s">
        <v>438</v>
      </c>
      <c r="C15" s="85"/>
      <c r="D15" s="150">
        <f>IF(LEFT(Table8[[#This Row],[Likelihood of Use]],1)="1", 1, IF(LEFT(Table8[[#This Row],[Likelihood of Use]],1)="2", 2, IF(LEFT(Table8[[#This Row],[Likelihood of Use]],1)="3", 3, IF(LEFT(Table8[[#This Row],[Likelihood of Use]],1)="4", 4, IF(LEFT(Table8[[#This Row],[Likelihood of Use]],1)="5", 5, 0)))))</f>
        <v>0</v>
      </c>
      <c r="E15" s="85"/>
      <c r="F15" s="150">
        <f>IF(LEFT(Table8[[#This Row],[Impact]],1)="1", 1, IF(LEFT(Table8[[#This Row],[Impact]],1)="2", 2, IF(LEFT(Table8[[#This Row],[Impact]],1)="3", 3, IF(LEFT(Table8[[#This Row],[Impact]],1)="4", 4, IF(LEFT(Table8[[#This Row],[Impact]],1)="5", 5, 0)))))</f>
        <v>0</v>
      </c>
      <c r="G15" s="85"/>
      <c r="H15" s="150">
        <f>IF(LEFT(Table8[[#This Row],[Work Remaining]],1)="1", 1, IF(LEFT(Table8[[#This Row],[Work Remaining]],1)="2", 2, IF(LEFT(Table8[[#This Row],[Work Remaining]],1)="3", 3, IF(LEFT(Table8[[#This Row],[Work Remaining]],1)="4", 4, IF(LEFT(Table8[[#This Row],[Work Remaining]],1)="5", 5, 0)))))</f>
        <v>0</v>
      </c>
      <c r="I15" s="98">
        <f>IF(ISERR(Table8[[#This Row],[LoU-Numbers]]+Table8[[#This Row],[Impact-Numbers]]+Table8[[#This Row],[WR-Numbers]]),0, Table8[[#This Row],[LoU-Numbers]]+Table8[[#This Row],[Impact-Numbers]]+Table8[[#This Row],[WR-Numbers]])</f>
        <v>0</v>
      </c>
      <c r="J15" s="88"/>
      <c r="K15" s="103"/>
    </row>
    <row r="16" spans="1:11" ht="128.25" customHeight="1">
      <c r="A16" s="84" t="s">
        <v>440</v>
      </c>
      <c r="B16" s="84" t="s">
        <v>441</v>
      </c>
      <c r="C16" s="85"/>
      <c r="D16" s="150">
        <f>IF(LEFT(Table8[[#This Row],[Likelihood of Use]],1)="1", 1, IF(LEFT(Table8[[#This Row],[Likelihood of Use]],1)="2", 2, IF(LEFT(Table8[[#This Row],[Likelihood of Use]],1)="3", 3, IF(LEFT(Table8[[#This Row],[Likelihood of Use]],1)="4", 4, IF(LEFT(Table8[[#This Row],[Likelihood of Use]],1)="5", 5, 0)))))</f>
        <v>0</v>
      </c>
      <c r="E16" s="85"/>
      <c r="F16" s="150">
        <f>IF(LEFT(Table8[[#This Row],[Impact]],1)="1", 1, IF(LEFT(Table8[[#This Row],[Impact]],1)="2", 2, IF(LEFT(Table8[[#This Row],[Impact]],1)="3", 3, IF(LEFT(Table8[[#This Row],[Impact]],1)="4", 4, IF(LEFT(Table8[[#This Row],[Impact]],1)="5", 5, 0)))))</f>
        <v>0</v>
      </c>
      <c r="G16" s="85"/>
      <c r="H16" s="150">
        <f>IF(LEFT(Table8[[#This Row],[Work Remaining]],1)="1", 1, IF(LEFT(Table8[[#This Row],[Work Remaining]],1)="2", 2, IF(LEFT(Table8[[#This Row],[Work Remaining]],1)="3", 3, IF(LEFT(Table8[[#This Row],[Work Remaining]],1)="4", 4, IF(LEFT(Table8[[#This Row],[Work Remaining]],1)="5", 5, 0)))))</f>
        <v>0</v>
      </c>
      <c r="I16" s="98">
        <f>IF(ISERR(Table8[[#This Row],[LoU-Numbers]]+Table8[[#This Row],[Impact-Numbers]]+Table8[[#This Row],[WR-Numbers]]),0, Table8[[#This Row],[LoU-Numbers]]+Table8[[#This Row],[Impact-Numbers]]+Table8[[#This Row],[WR-Numbers]])</f>
        <v>0</v>
      </c>
      <c r="J16" s="88"/>
      <c r="K16" s="103"/>
    </row>
    <row r="17" spans="1:11" ht="75" customHeight="1">
      <c r="A17" s="84" t="s">
        <v>301</v>
      </c>
      <c r="B17" s="84" t="s">
        <v>48</v>
      </c>
      <c r="C17" s="85"/>
      <c r="D17" s="150">
        <f>IF(LEFT(Table8[[#This Row],[Likelihood of Use]],1)="1", 1, IF(LEFT(Table8[[#This Row],[Likelihood of Use]],1)="2", 2, IF(LEFT(Table8[[#This Row],[Likelihood of Use]],1)="3", 3, IF(LEFT(Table8[[#This Row],[Likelihood of Use]],1)="4", 4, IF(LEFT(Table8[[#This Row],[Likelihood of Use]],1)="5", 5, 0)))))</f>
        <v>0</v>
      </c>
      <c r="E17" s="85"/>
      <c r="F17" s="150">
        <f>IF(LEFT(Table8[[#This Row],[Impact]],1)="1", 1, IF(LEFT(Table8[[#This Row],[Impact]],1)="2", 2, IF(LEFT(Table8[[#This Row],[Impact]],1)="3", 3, IF(LEFT(Table8[[#This Row],[Impact]],1)="4", 4, IF(LEFT(Table8[[#This Row],[Impact]],1)="5", 5, 0)))))</f>
        <v>0</v>
      </c>
      <c r="G17" s="85"/>
      <c r="H17" s="150">
        <f>IF(LEFT(Table8[[#This Row],[Work Remaining]],1)="1", 1, IF(LEFT(Table8[[#This Row],[Work Remaining]],1)="2", 2, IF(LEFT(Table8[[#This Row],[Work Remaining]],1)="3", 3, IF(LEFT(Table8[[#This Row],[Work Remaining]],1)="4", 4, IF(LEFT(Table8[[#This Row],[Work Remaining]],1)="5", 5, 0)))))</f>
        <v>0</v>
      </c>
      <c r="I17" s="98">
        <f>IF(ISERR(Table8[[#This Row],[LoU-Numbers]]+Table8[[#This Row],[Impact-Numbers]]+Table8[[#This Row],[WR-Numbers]]),0, Table8[[#This Row],[LoU-Numbers]]+Table8[[#This Row],[Impact-Numbers]]+Table8[[#This Row],[WR-Numbers]])</f>
        <v>0</v>
      </c>
      <c r="J17" s="88"/>
      <c r="K17" s="103"/>
    </row>
    <row r="18" spans="1:11" ht="35.25" customHeight="1">
      <c r="A18" s="110" t="s">
        <v>445</v>
      </c>
      <c r="B18" s="84" t="s">
        <v>446</v>
      </c>
      <c r="C18" s="85"/>
      <c r="D18" s="150">
        <f>IF(LEFT(Table8[[#This Row],[Likelihood of Use]],1)="1", 1, IF(LEFT(Table8[[#This Row],[Likelihood of Use]],1)="2", 2, IF(LEFT(Table8[[#This Row],[Likelihood of Use]],1)="3", 3, IF(LEFT(Table8[[#This Row],[Likelihood of Use]],1)="4", 4, IF(LEFT(Table8[[#This Row],[Likelihood of Use]],1)="5", 5, 0)))))</f>
        <v>0</v>
      </c>
      <c r="E18" s="85"/>
      <c r="F18" s="150">
        <f>IF(LEFT(Table8[[#This Row],[Impact]],1)="1", 1, IF(LEFT(Table8[[#This Row],[Impact]],1)="2", 2, IF(LEFT(Table8[[#This Row],[Impact]],1)="3", 3, IF(LEFT(Table8[[#This Row],[Impact]],1)="4", 4, IF(LEFT(Table8[[#This Row],[Impact]],1)="5", 5, 0)))))</f>
        <v>0</v>
      </c>
      <c r="G18" s="85"/>
      <c r="H18" s="150">
        <f>IF(LEFT(Table8[[#This Row],[Work Remaining]],1)="1", 1, IF(LEFT(Table8[[#This Row],[Work Remaining]],1)="2", 2, IF(LEFT(Table8[[#This Row],[Work Remaining]],1)="3", 3, IF(LEFT(Table8[[#This Row],[Work Remaining]],1)="4", 4, IF(LEFT(Table8[[#This Row],[Work Remaining]],1)="5", 5, 0)))))</f>
        <v>0</v>
      </c>
      <c r="I18" s="98">
        <f>IF(ISERR(Table8[[#This Row],[LoU-Numbers]]+Table8[[#This Row],[Impact-Numbers]]+Table8[[#This Row],[WR-Numbers]]),0, Table8[[#This Row],[LoU-Numbers]]+Table8[[#This Row],[Impact-Numbers]]+Table8[[#This Row],[WR-Numbers]])</f>
        <v>0</v>
      </c>
      <c r="J18" s="88"/>
      <c r="K18" s="103"/>
    </row>
    <row r="19" spans="1:11" ht="43.2">
      <c r="A19" s="84" t="s">
        <v>442</v>
      </c>
      <c r="B19" s="84" t="s">
        <v>406</v>
      </c>
      <c r="C19" s="85"/>
      <c r="D19" s="150">
        <f>IF(LEFT(Table8[[#This Row],[Likelihood of Use]],1)="1", 1, IF(LEFT(Table8[[#This Row],[Likelihood of Use]],1)="2", 2, IF(LEFT(Table8[[#This Row],[Likelihood of Use]],1)="3", 3, IF(LEFT(Table8[[#This Row],[Likelihood of Use]],1)="4", 4, IF(LEFT(Table8[[#This Row],[Likelihood of Use]],1)="5", 5, 0)))))</f>
        <v>0</v>
      </c>
      <c r="E19" s="85"/>
      <c r="F19" s="150">
        <f>IF(LEFT(Table8[[#This Row],[Impact]],1)="1", 1, IF(LEFT(Table8[[#This Row],[Impact]],1)="2", 2, IF(LEFT(Table8[[#This Row],[Impact]],1)="3", 3, IF(LEFT(Table8[[#This Row],[Impact]],1)="4", 4, IF(LEFT(Table8[[#This Row],[Impact]],1)="5", 5, 0)))))</f>
        <v>0</v>
      </c>
      <c r="G19" s="85"/>
      <c r="H19" s="150">
        <f>IF(LEFT(Table8[[#This Row],[Work Remaining]],1)="1", 1, IF(LEFT(Table8[[#This Row],[Work Remaining]],1)="2", 2, IF(LEFT(Table8[[#This Row],[Work Remaining]],1)="3", 3, IF(LEFT(Table8[[#This Row],[Work Remaining]],1)="4", 4, IF(LEFT(Table8[[#This Row],[Work Remaining]],1)="5", 5, 0)))))</f>
        <v>0</v>
      </c>
      <c r="I19" s="98">
        <f>IF(ISERR(Table8[[#This Row],[LoU-Numbers]]+Table8[[#This Row],[Impact-Numbers]]+Table8[[#This Row],[WR-Numbers]]),0, Table8[[#This Row],[LoU-Numbers]]+Table8[[#This Row],[Impact-Numbers]]+Table8[[#This Row],[WR-Numbers]])</f>
        <v>0</v>
      </c>
      <c r="J19" s="88"/>
      <c r="K19" s="103"/>
    </row>
    <row r="20" spans="1:11" ht="33" customHeight="1">
      <c r="A20" s="218" t="s">
        <v>145</v>
      </c>
      <c r="B20" s="218"/>
      <c r="C20" s="218"/>
      <c r="D20" s="218"/>
      <c r="E20" s="218"/>
      <c r="F20" s="218"/>
      <c r="G20" s="218"/>
      <c r="H20" s="218"/>
    </row>
    <row r="21" spans="1:11" ht="33" customHeight="1">
      <c r="A21" s="118"/>
      <c r="B21" s="118"/>
      <c r="C21" s="118"/>
      <c r="D21" s="118"/>
      <c r="E21" s="118"/>
      <c r="F21" s="118"/>
      <c r="G21" s="118"/>
      <c r="H21" s="118"/>
    </row>
    <row r="22" spans="1:11" ht="39.75" customHeight="1">
      <c r="A22" s="10" t="s">
        <v>37</v>
      </c>
      <c r="B22" s="10"/>
      <c r="C22" s="10"/>
      <c r="E22" s="204"/>
    </row>
    <row r="23" spans="1:11" ht="39.75" customHeight="1">
      <c r="A23" s="60" t="s">
        <v>18</v>
      </c>
      <c r="B23" s="60" t="s">
        <v>473</v>
      </c>
      <c r="C23" s="61" t="s">
        <v>353</v>
      </c>
      <c r="D23" s="206" t="s">
        <v>354</v>
      </c>
      <c r="E23" s="206" t="s">
        <v>19</v>
      </c>
    </row>
    <row r="24" spans="1:11" ht="89.25" customHeight="1">
      <c r="A24" s="139" t="s">
        <v>52</v>
      </c>
      <c r="B24" s="140"/>
      <c r="C24" s="141" t="s">
        <v>53</v>
      </c>
      <c r="D24" s="207"/>
      <c r="E24" s="207"/>
    </row>
    <row r="25" spans="1:11" ht="161.4" customHeight="1">
      <c r="A25" s="120" t="s">
        <v>267</v>
      </c>
      <c r="B25" s="140"/>
      <c r="C25" s="141" t="s">
        <v>271</v>
      </c>
      <c r="D25" s="187"/>
      <c r="E25" s="187"/>
    </row>
    <row r="26" spans="1:11" ht="65.25" customHeight="1">
      <c r="A26" s="120" t="s">
        <v>238</v>
      </c>
      <c r="B26" s="140"/>
      <c r="C26" s="141" t="s">
        <v>54</v>
      </c>
      <c r="D26" s="187"/>
      <c r="E26" s="187"/>
    </row>
    <row r="27" spans="1:11" s="31" customFormat="1" ht="201.6">
      <c r="A27" s="121" t="s">
        <v>476</v>
      </c>
      <c r="B27" s="140"/>
      <c r="C27" s="141" t="s">
        <v>447</v>
      </c>
      <c r="D27" s="208"/>
      <c r="E27" s="208"/>
      <c r="F27" s="30"/>
      <c r="G27" s="30"/>
      <c r="H27" s="30"/>
      <c r="I27" s="30"/>
      <c r="J27" s="30"/>
    </row>
    <row r="28" spans="1:11" ht="59.25" customHeight="1">
      <c r="A28" s="120" t="s">
        <v>257</v>
      </c>
      <c r="B28" s="140"/>
      <c r="C28" s="141" t="s">
        <v>51</v>
      </c>
      <c r="D28" s="187"/>
      <c r="E28" s="187"/>
    </row>
    <row r="29" spans="1:11" s="40" customFormat="1" ht="33.75" customHeight="1">
      <c r="A29" s="31"/>
      <c r="B29" s="31"/>
      <c r="C29" s="31"/>
      <c r="D29" s="31"/>
      <c r="E29" s="31"/>
      <c r="F29" s="31"/>
      <c r="G29" s="31"/>
      <c r="H29" s="31"/>
    </row>
    <row r="30" spans="1:11" s="40" customFormat="1" ht="15.75" customHeight="1">
      <c r="A30" s="31"/>
      <c r="B30" s="31"/>
      <c r="C30" s="31"/>
    </row>
    <row r="31" spans="1:11" ht="48" customHeight="1">
      <c r="A31" s="31"/>
      <c r="B31" s="31"/>
      <c r="C31" s="31"/>
      <c r="D31" s="40"/>
      <c r="E31" s="40"/>
      <c r="F31" s="40"/>
      <c r="G31" s="40"/>
      <c r="H31" s="40"/>
    </row>
    <row r="32" spans="1:11" ht="21" customHeight="1">
      <c r="A32" s="31"/>
      <c r="B32" s="31"/>
      <c r="C32" s="31"/>
    </row>
    <row r="33" spans="1:3">
      <c r="A33" s="31"/>
      <c r="B33" s="31"/>
      <c r="C33" s="31"/>
    </row>
    <row r="34" spans="1:3" ht="30.75" customHeight="1">
      <c r="A34" s="40"/>
      <c r="B34" s="40"/>
      <c r="C34" s="40"/>
    </row>
    <row r="35" spans="1:3" ht="30.75" customHeight="1">
      <c r="A35" s="40"/>
      <c r="B35" s="40"/>
      <c r="C35" s="40"/>
    </row>
    <row r="36" spans="1:3" ht="19.95" customHeight="1"/>
    <row r="37" spans="1:3" ht="19.95" customHeight="1"/>
    <row r="38" spans="1:3" ht="30.75" customHeight="1"/>
    <row r="39" spans="1:3" ht="30.75" customHeight="1"/>
    <row r="40" spans="1:3" ht="30.75" customHeight="1"/>
    <row r="41" spans="1:3" ht="19.95" customHeight="1"/>
    <row r="42" spans="1:3" ht="19.95" customHeight="1"/>
    <row r="43" spans="1:3" ht="30.75" customHeight="1"/>
    <row r="44" spans="1:3" ht="19.95" customHeight="1"/>
  </sheetData>
  <sheetProtection password="E1AE" sheet="1" objects="1" scenarios="1" formatCells="0" formatColumns="0" formatRows="0" insertRows="0"/>
  <dataConsolidate/>
  <mergeCells count="1">
    <mergeCell ref="A2:K2"/>
  </mergeCells>
  <conditionalFormatting sqref="I5:I19">
    <cfRule type="cellIs" dxfId="99" priority="7" operator="lessThan">
      <formula>6</formula>
    </cfRule>
    <cfRule type="cellIs" dxfId="98" priority="8" operator="between">
      <formula>6</formula>
      <formula>10</formula>
    </cfRule>
    <cfRule type="cellIs" dxfId="97" priority="9" operator="greaterThan">
      <formula>10</formula>
    </cfRule>
  </conditionalFormatting>
  <dataValidations count="6">
    <dataValidation type="list" allowBlank="1" showInputMessage="1" showErrorMessage="1" sqref="J5:J19" xr:uid="{00000000-0002-0000-0500-000000000000}">
      <formula1>Responses</formula1>
    </dataValidation>
    <dataValidation type="list" allowBlank="1" showInputMessage="1" showErrorMessage="1" sqref="C5:C19" xr:uid="{00000000-0002-0000-0500-000001000000}">
      <formula1>"1 = Rare, 2 = Unlikely, 3 = Possible, 4 = Likely, 5 = Almost Certain"</formula1>
    </dataValidation>
    <dataValidation type="list" allowBlank="1" showInputMessage="1" showErrorMessage="1" sqref="E5:E19" xr:uid="{00000000-0002-0000-0500-000002000000}">
      <formula1>"1 = Negligible, 2 = Insignificant, 3 = Moderate, 4 = Significant, 5 = Extensive"</formula1>
    </dataValidation>
    <dataValidation type="list" allowBlank="1" showInputMessage="1" showErrorMessage="1" sqref="G5:G19" xr:uid="{00000000-0002-0000-0500-000003000000}">
      <formula1>"1 = Sustainability Only, 2 = Adequate Plans/Assets, 3 = Possibly Adequate Plans/Assets, 4 = Inadequate Plans/Assets, 5 = No Plan/Asset"</formula1>
    </dataValidation>
    <dataValidation type="list" allowBlank="1" showInputMessage="1" showErrorMessage="1" sqref="B24 B25 B27 B26" xr:uid="{00000000-0002-0000-0500-000004000000}">
      <formula1>"Yes,No"</formula1>
    </dataValidation>
    <dataValidation allowBlank="1" showInputMessage="1" showErrorMessage="1" promptTitle="Enter Whole Number" prompt="Please enter a positive whole number representing the item for this asset." sqref="B28" xr:uid="{00000000-0002-0000-0500-000005000000}"/>
  </dataValidations>
  <pageMargins left="0.7" right="0.7" top="0.75" bottom="0.75" header="0.3" footer="0.3"/>
  <pageSetup scale="58" fitToHeight="0" orientation="landscape" r:id="rId1"/>
  <rowBreaks count="1" manualBreakCount="1">
    <brk id="2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2536" r:id="rId4" name="Button 8">
              <controlPr defaultSize="0" print="0" autoFill="0" autoPict="0" macro="[0]!PHAddRow">
                <anchor moveWithCells="1" sizeWithCells="1">
                  <from>
                    <xdr:col>4</xdr:col>
                    <xdr:colOff>60960</xdr:colOff>
                    <xdr:row>21</xdr:row>
                    <xdr:rowOff>60960</xdr:rowOff>
                  </from>
                  <to>
                    <xdr:col>4</xdr:col>
                    <xdr:colOff>1470660</xdr:colOff>
                    <xdr:row>21</xdr:row>
                    <xdr:rowOff>480060</xdr:rowOff>
                  </to>
                </anchor>
              </controlPr>
            </control>
          </mc:Choice>
        </mc:AlternateContent>
      </controls>
    </mc:Choice>
  </mc:AlternateContent>
  <tableParts count="2">
    <tablePart r:id="rId5"/>
    <tablePart r:id="rId6"/>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K26"/>
  <sheetViews>
    <sheetView topLeftCell="A15" zoomScale="85" zoomScaleNormal="85" workbookViewId="0">
      <selection activeCell="B17" sqref="B17"/>
    </sheetView>
  </sheetViews>
  <sheetFormatPr defaultColWidth="9.109375" defaultRowHeight="14.4"/>
  <cols>
    <col min="1" max="1" width="29.109375" style="30" bestFit="1" customWidth="1"/>
    <col min="2" max="2" width="42.6640625" style="30" bestFit="1" customWidth="1"/>
    <col min="3" max="3" width="25.6640625" style="30" customWidth="1"/>
    <col min="4" max="4" width="25.6640625" style="30" hidden="1" customWidth="1"/>
    <col min="5" max="5" width="25.6640625" style="30" customWidth="1"/>
    <col min="6" max="6" width="27.109375" style="30" hidden="1" customWidth="1"/>
    <col min="7" max="7" width="39.6640625" style="30" customWidth="1"/>
    <col min="8" max="8" width="33.6640625" style="30" hidden="1" customWidth="1"/>
    <col min="9" max="9" width="22.6640625" style="30" bestFit="1" customWidth="1"/>
    <col min="10" max="10" width="10.6640625" style="30" bestFit="1" customWidth="1"/>
    <col min="11" max="11" width="16.33203125" style="30" bestFit="1" customWidth="1"/>
    <col min="12" max="16384" width="9.109375" style="30"/>
  </cols>
  <sheetData>
    <row r="1" spans="1:11" ht="43.5" customHeight="1">
      <c r="A1" s="68" t="s">
        <v>272</v>
      </c>
      <c r="B1" s="69"/>
      <c r="C1" s="69"/>
      <c r="D1" s="69"/>
      <c r="E1" s="69"/>
      <c r="F1" s="69"/>
      <c r="G1" s="69"/>
      <c r="H1" s="67"/>
      <c r="I1" s="67"/>
      <c r="J1" s="67"/>
      <c r="K1" s="67"/>
    </row>
    <row r="2" spans="1:11" ht="159.75" customHeight="1">
      <c r="A2" s="274" t="s">
        <v>448</v>
      </c>
      <c r="B2" s="274"/>
      <c r="C2" s="274"/>
      <c r="D2" s="274"/>
      <c r="E2" s="274"/>
      <c r="F2" s="274"/>
      <c r="G2" s="274"/>
      <c r="H2" s="274"/>
      <c r="I2" s="274"/>
      <c r="J2" s="274"/>
      <c r="K2" s="274"/>
    </row>
    <row r="3" spans="1:11" ht="38.25" customHeight="1">
      <c r="A3" s="66" t="s">
        <v>22</v>
      </c>
      <c r="B3" s="66"/>
      <c r="C3" s="66"/>
      <c r="D3" s="66"/>
      <c r="E3" s="66"/>
      <c r="F3" s="66"/>
      <c r="G3" s="66"/>
      <c r="H3" s="66"/>
      <c r="I3" s="66"/>
      <c r="J3" s="66"/>
      <c r="K3" s="66"/>
    </row>
    <row r="4" spans="1:11" ht="27" customHeight="1">
      <c r="A4" s="34" t="s">
        <v>18</v>
      </c>
      <c r="B4" s="35" t="s">
        <v>19</v>
      </c>
      <c r="C4" s="35" t="s">
        <v>17</v>
      </c>
      <c r="D4" s="35" t="s">
        <v>240</v>
      </c>
      <c r="E4" s="35" t="s">
        <v>15</v>
      </c>
      <c r="F4" s="35" t="s">
        <v>242</v>
      </c>
      <c r="G4" s="35" t="s">
        <v>16</v>
      </c>
      <c r="H4" s="35" t="s">
        <v>241</v>
      </c>
      <c r="I4" s="35" t="s">
        <v>173</v>
      </c>
      <c r="J4" s="35" t="s">
        <v>20</v>
      </c>
      <c r="K4" s="36" t="s">
        <v>171</v>
      </c>
    </row>
    <row r="5" spans="1:11" ht="129.6">
      <c r="A5" s="91" t="s">
        <v>313</v>
      </c>
      <c r="B5" s="91" t="s">
        <v>449</v>
      </c>
      <c r="C5" s="92"/>
      <c r="D5" s="152">
        <f>IF(LEFT(Table7[[#This Row],[Likelihood of Use]],1)="1", 1, IF(LEFT(Table7[[#This Row],[Likelihood of Use]],1)="2", 2, IF(LEFT(Table7[[#This Row],[Likelihood of Use]],1)="3", 3, IF(LEFT(Table7[[#This Row],[Likelihood of Use]],1)="4", 4, IF(LEFT(Table7[[#This Row],[Likelihood of Use]],1)="5", 5, 0)))))</f>
        <v>0</v>
      </c>
      <c r="E5" s="92"/>
      <c r="F5" s="152">
        <f>IF(LEFT(Table7[[#This Row],[Impact]],1)="1", 1, IF(LEFT(Table7[[#This Row],[Impact]],1)="2", 2, IF(LEFT(Table7[[#This Row],[Impact]],1)="3", 3, IF(LEFT(Table7[[#This Row],[Impact]],1)="4", 4, IF(LEFT(Table7[[#This Row],[Impact]],1)="5", 5, 0)))))</f>
        <v>0</v>
      </c>
      <c r="G5" s="92"/>
      <c r="H5" s="152">
        <f>IF(LEFT(Table7[[#This Row],[Work Remaining]],1)="1", 1, IF(LEFT(Table7[[#This Row],[Work Remaining]],1)="2", 2, IF(LEFT(Table7[[#This Row],[Work Remaining]],1)="3", 3, IF(LEFT(Table7[[#This Row],[Work Remaining]],1)="4", 4, IF(LEFT(Table7[[#This Row],[Work Remaining]],1)="5", 5, 0)))))</f>
        <v>0</v>
      </c>
      <c r="I5" s="111">
        <f>IF(ISERR(Table7[[#This Row],[LoU-Numbers]]+Table7[[#This Row],[Impact-Numbers]]+Table7[[#This Row],[WR-Numbers]]),0, Table7[[#This Row],[LoU-Numbers]]+Table7[[#This Row],[Impact-Numbers]]+Table7[[#This Row],[WR-Numbers]])</f>
        <v>0</v>
      </c>
      <c r="J5" s="109"/>
      <c r="K5" s="92"/>
    </row>
    <row r="6" spans="1:11" ht="86.4">
      <c r="A6" s="112" t="s">
        <v>307</v>
      </c>
      <c r="B6" s="91" t="s">
        <v>450</v>
      </c>
      <c r="C6" s="92"/>
      <c r="D6" s="152">
        <f>IF(LEFT(Table7[[#This Row],[Likelihood of Use]],1)="1", 1, IF(LEFT(Table7[[#This Row],[Likelihood of Use]],1)="2", 2, IF(LEFT(Table7[[#This Row],[Likelihood of Use]],1)="3", 3, IF(LEFT(Table7[[#This Row],[Likelihood of Use]],1)="4", 4, IF(LEFT(Table7[[#This Row],[Likelihood of Use]],1)="5", 5, 0)))))</f>
        <v>0</v>
      </c>
      <c r="E6" s="92"/>
      <c r="F6" s="152">
        <f>IF(LEFT(Table7[[#This Row],[Impact]],1)="1", 1, IF(LEFT(Table7[[#This Row],[Impact]],1)="2", 2, IF(LEFT(Table7[[#This Row],[Impact]],1)="3", 3, IF(LEFT(Table7[[#This Row],[Impact]],1)="4", 4, IF(LEFT(Table7[[#This Row],[Impact]],1)="5", 5, 0)))))</f>
        <v>0</v>
      </c>
      <c r="G6" s="92"/>
      <c r="H6" s="152">
        <f>IF(LEFT(Table7[[#This Row],[Work Remaining]],1)="1", 1, IF(LEFT(Table7[[#This Row],[Work Remaining]],1)="2", 2, IF(LEFT(Table7[[#This Row],[Work Remaining]],1)="3", 3, IF(LEFT(Table7[[#This Row],[Work Remaining]],1)="4", 4, IF(LEFT(Table7[[#This Row],[Work Remaining]],1)="5", 5, 0)))))</f>
        <v>0</v>
      </c>
      <c r="I6" s="111">
        <f>IF(ISERR(Table7[[#This Row],[LoU-Numbers]]+Table7[[#This Row],[Impact-Numbers]]+Table7[[#This Row],[WR-Numbers]]),0, Table7[[#This Row],[LoU-Numbers]]+Table7[[#This Row],[Impact-Numbers]]+Table7[[#This Row],[WR-Numbers]])</f>
        <v>0</v>
      </c>
      <c r="J6" s="109"/>
      <c r="K6" s="92"/>
    </row>
    <row r="7" spans="1:11" ht="125.25" customHeight="1">
      <c r="A7" s="112" t="s">
        <v>311</v>
      </c>
      <c r="B7" s="91" t="s">
        <v>451</v>
      </c>
      <c r="C7" s="92"/>
      <c r="D7" s="152">
        <f>IF(LEFT(Table7[[#This Row],[Likelihood of Use]],1)="1", 1, IF(LEFT(Table7[[#This Row],[Likelihood of Use]],1)="2", 2, IF(LEFT(Table7[[#This Row],[Likelihood of Use]],1)="3", 3, IF(LEFT(Table7[[#This Row],[Likelihood of Use]],1)="4", 4, IF(LEFT(Table7[[#This Row],[Likelihood of Use]],1)="5", 5, 0)))))</f>
        <v>0</v>
      </c>
      <c r="E7" s="92"/>
      <c r="F7" s="152">
        <f>IF(LEFT(Table7[[#This Row],[Impact]],1)="1", 1, IF(LEFT(Table7[[#This Row],[Impact]],1)="2", 2, IF(LEFT(Table7[[#This Row],[Impact]],1)="3", 3, IF(LEFT(Table7[[#This Row],[Impact]],1)="4", 4, IF(LEFT(Table7[[#This Row],[Impact]],1)="5", 5, 0)))))</f>
        <v>0</v>
      </c>
      <c r="G7" s="92"/>
      <c r="H7" s="152">
        <f>IF(LEFT(Table7[[#This Row],[Work Remaining]],1)="1", 1, IF(LEFT(Table7[[#This Row],[Work Remaining]],1)="2", 2, IF(LEFT(Table7[[#This Row],[Work Remaining]],1)="3", 3, IF(LEFT(Table7[[#This Row],[Work Remaining]],1)="4", 4, IF(LEFT(Table7[[#This Row],[Work Remaining]],1)="5", 5, 0)))))</f>
        <v>0</v>
      </c>
      <c r="I7" s="111">
        <f>IF(ISERR(Table7[[#This Row],[LoU-Numbers]]+Table7[[#This Row],[Impact-Numbers]]+Table7[[#This Row],[WR-Numbers]]),0, Table7[[#This Row],[LoU-Numbers]]+Table7[[#This Row],[Impact-Numbers]]+Table7[[#This Row],[WR-Numbers]])</f>
        <v>0</v>
      </c>
      <c r="J7" s="109"/>
      <c r="K7" s="92"/>
    </row>
    <row r="8" spans="1:11" ht="100.8">
      <c r="A8" s="112" t="s">
        <v>308</v>
      </c>
      <c r="B8" s="91" t="s">
        <v>347</v>
      </c>
      <c r="C8" s="92"/>
      <c r="D8" s="152">
        <f>IF(LEFT(Table7[[#This Row],[Likelihood of Use]],1)="1", 1, IF(LEFT(Table7[[#This Row],[Likelihood of Use]],1)="2", 2, IF(LEFT(Table7[[#This Row],[Likelihood of Use]],1)="3", 3, IF(LEFT(Table7[[#This Row],[Likelihood of Use]],1)="4", 4, IF(LEFT(Table7[[#This Row],[Likelihood of Use]],1)="5", 5, 0)))))</f>
        <v>0</v>
      </c>
      <c r="E8" s="92"/>
      <c r="F8" s="152">
        <f>IF(LEFT(Table7[[#This Row],[Impact]],1)="1", 1, IF(LEFT(Table7[[#This Row],[Impact]],1)="2", 2, IF(LEFT(Table7[[#This Row],[Impact]],1)="3", 3, IF(LEFT(Table7[[#This Row],[Impact]],1)="4", 4, IF(LEFT(Table7[[#This Row],[Impact]],1)="5", 5, 0)))))</f>
        <v>0</v>
      </c>
      <c r="G8" s="92"/>
      <c r="H8" s="152">
        <f>IF(LEFT(Table7[[#This Row],[Work Remaining]],1)="1", 1, IF(LEFT(Table7[[#This Row],[Work Remaining]],1)="2", 2, IF(LEFT(Table7[[#This Row],[Work Remaining]],1)="3", 3, IF(LEFT(Table7[[#This Row],[Work Remaining]],1)="4", 4, IF(LEFT(Table7[[#This Row],[Work Remaining]],1)="5", 5, 0)))))</f>
        <v>0</v>
      </c>
      <c r="I8" s="111">
        <f>IF(ISERR(Table7[[#This Row],[LoU-Numbers]]+Table7[[#This Row],[Impact-Numbers]]+Table7[[#This Row],[WR-Numbers]]),0, Table7[[#This Row],[LoU-Numbers]]+Table7[[#This Row],[Impact-Numbers]]+Table7[[#This Row],[WR-Numbers]])</f>
        <v>0</v>
      </c>
      <c r="J8" s="109"/>
      <c r="K8" s="92"/>
    </row>
    <row r="9" spans="1:11" ht="70.5" customHeight="1">
      <c r="A9" s="112" t="s">
        <v>310</v>
      </c>
      <c r="B9" s="91" t="s">
        <v>452</v>
      </c>
      <c r="C9" s="92"/>
      <c r="D9" s="152">
        <f>IF(LEFT(Table7[[#This Row],[Likelihood of Use]],1)="1", 1, IF(LEFT(Table7[[#This Row],[Likelihood of Use]],1)="2", 2, IF(LEFT(Table7[[#This Row],[Likelihood of Use]],1)="3", 3, IF(LEFT(Table7[[#This Row],[Likelihood of Use]],1)="4", 4, IF(LEFT(Table7[[#This Row],[Likelihood of Use]],1)="5", 5, 0)))))</f>
        <v>0</v>
      </c>
      <c r="E9" s="92"/>
      <c r="F9" s="152">
        <f>IF(LEFT(Table7[[#This Row],[Impact]],1)="1", 1, IF(LEFT(Table7[[#This Row],[Impact]],1)="2", 2, IF(LEFT(Table7[[#This Row],[Impact]],1)="3", 3, IF(LEFT(Table7[[#This Row],[Impact]],1)="4", 4, IF(LEFT(Table7[[#This Row],[Impact]],1)="5", 5, 0)))))</f>
        <v>0</v>
      </c>
      <c r="G9" s="92"/>
      <c r="H9" s="152">
        <f>IF(LEFT(Table7[[#This Row],[Work Remaining]],1)="1", 1, IF(LEFT(Table7[[#This Row],[Work Remaining]],1)="2", 2, IF(LEFT(Table7[[#This Row],[Work Remaining]],1)="3", 3, IF(LEFT(Table7[[#This Row],[Work Remaining]],1)="4", 4, IF(LEFT(Table7[[#This Row],[Work Remaining]],1)="5", 5, 0)))))</f>
        <v>0</v>
      </c>
      <c r="I9" s="111">
        <f>IF(ISERR(Table7[[#This Row],[LoU-Numbers]]+Table7[[#This Row],[Impact-Numbers]]+Table7[[#This Row],[WR-Numbers]]),0, Table7[[#This Row],[LoU-Numbers]]+Table7[[#This Row],[Impact-Numbers]]+Table7[[#This Row],[WR-Numbers]])</f>
        <v>0</v>
      </c>
      <c r="J9" s="109"/>
      <c r="K9" s="92"/>
    </row>
    <row r="10" spans="1:11" ht="78" customHeight="1">
      <c r="A10" s="91" t="s">
        <v>477</v>
      </c>
      <c r="B10" s="91" t="s">
        <v>453</v>
      </c>
      <c r="C10" s="92"/>
      <c r="D10" s="152">
        <f>IF(LEFT(Table7[[#This Row],[Likelihood of Use]],1)="1", 1, IF(LEFT(Table7[[#This Row],[Likelihood of Use]],1)="2", 2, IF(LEFT(Table7[[#This Row],[Likelihood of Use]],1)="3", 3, IF(LEFT(Table7[[#This Row],[Likelihood of Use]],1)="4", 4, IF(LEFT(Table7[[#This Row],[Likelihood of Use]],1)="5", 5, 0)))))</f>
        <v>0</v>
      </c>
      <c r="E10" s="92"/>
      <c r="F10" s="152">
        <f>IF(LEFT(Table7[[#This Row],[Impact]],1)="1", 1, IF(LEFT(Table7[[#This Row],[Impact]],1)="2", 2, IF(LEFT(Table7[[#This Row],[Impact]],1)="3", 3, IF(LEFT(Table7[[#This Row],[Impact]],1)="4", 4, IF(LEFT(Table7[[#This Row],[Impact]],1)="5", 5, 0)))))</f>
        <v>0</v>
      </c>
      <c r="G10" s="92"/>
      <c r="H10" s="152">
        <f>IF(LEFT(Table7[[#This Row],[Work Remaining]],1)="1", 1, IF(LEFT(Table7[[#This Row],[Work Remaining]],1)="2", 2, IF(LEFT(Table7[[#This Row],[Work Remaining]],1)="3", 3, IF(LEFT(Table7[[#This Row],[Work Remaining]],1)="4", 4, IF(LEFT(Table7[[#This Row],[Work Remaining]],1)="5", 5, 0)))))</f>
        <v>0</v>
      </c>
      <c r="I10" s="111">
        <f>IF(ISERR(Table7[[#This Row],[LoU-Numbers]]+Table7[[#This Row],[Impact-Numbers]]+Table7[[#This Row],[WR-Numbers]]),0, Table7[[#This Row],[LoU-Numbers]]+Table7[[#This Row],[Impact-Numbers]]+Table7[[#This Row],[WR-Numbers]])</f>
        <v>0</v>
      </c>
      <c r="J10" s="109"/>
      <c r="K10" s="92"/>
    </row>
    <row r="11" spans="1:11" ht="86.4">
      <c r="A11" s="112" t="s">
        <v>312</v>
      </c>
      <c r="B11" s="97" t="s">
        <v>454</v>
      </c>
      <c r="C11" s="92"/>
      <c r="D11" s="152">
        <f>IF(LEFT(Table7[[#This Row],[Likelihood of Use]],1)="1", 1, IF(LEFT(Table7[[#This Row],[Likelihood of Use]],1)="2", 2, IF(LEFT(Table7[[#This Row],[Likelihood of Use]],1)="3", 3, IF(LEFT(Table7[[#This Row],[Likelihood of Use]],1)="4", 4, IF(LEFT(Table7[[#This Row],[Likelihood of Use]],1)="5", 5, 0)))))</f>
        <v>0</v>
      </c>
      <c r="E11" s="92"/>
      <c r="F11" s="152">
        <f>IF(LEFT(Table7[[#This Row],[Impact]],1)="1", 1, IF(LEFT(Table7[[#This Row],[Impact]],1)="2", 2, IF(LEFT(Table7[[#This Row],[Impact]],1)="3", 3, IF(LEFT(Table7[[#This Row],[Impact]],1)="4", 4, IF(LEFT(Table7[[#This Row],[Impact]],1)="5", 5, 0)))))</f>
        <v>0</v>
      </c>
      <c r="G11" s="92"/>
      <c r="H11" s="152">
        <f>IF(LEFT(Table7[[#This Row],[Work Remaining]],1)="1", 1, IF(LEFT(Table7[[#This Row],[Work Remaining]],1)="2", 2, IF(LEFT(Table7[[#This Row],[Work Remaining]],1)="3", 3, IF(LEFT(Table7[[#This Row],[Work Remaining]],1)="4", 4, IF(LEFT(Table7[[#This Row],[Work Remaining]],1)="5", 5, 0)))))</f>
        <v>0</v>
      </c>
      <c r="I11" s="111">
        <f>IF(ISERR(Table7[[#This Row],[LoU-Numbers]]+Table7[[#This Row],[Impact-Numbers]]+Table7[[#This Row],[WR-Numbers]]),0, Table7[[#This Row],[LoU-Numbers]]+Table7[[#This Row],[Impact-Numbers]]+Table7[[#This Row],[WR-Numbers]])</f>
        <v>0</v>
      </c>
      <c r="J11" s="109"/>
      <c r="K11" s="92"/>
    </row>
    <row r="12" spans="1:11" ht="81" customHeight="1">
      <c r="A12" s="91" t="s">
        <v>309</v>
      </c>
      <c r="B12" s="91" t="s">
        <v>455</v>
      </c>
      <c r="C12" s="92"/>
      <c r="D12" s="152">
        <f>IF(LEFT(Table7[[#This Row],[Likelihood of Use]],1)="1", 1, IF(LEFT(Table7[[#This Row],[Likelihood of Use]],1)="2", 2, IF(LEFT(Table7[[#This Row],[Likelihood of Use]],1)="3", 3, IF(LEFT(Table7[[#This Row],[Likelihood of Use]],1)="4", 4, IF(LEFT(Table7[[#This Row],[Likelihood of Use]],1)="5", 5, 0)))))</f>
        <v>0</v>
      </c>
      <c r="E12" s="92"/>
      <c r="F12" s="152">
        <f>IF(LEFT(Table7[[#This Row],[Impact]],1)="1", 1, IF(LEFT(Table7[[#This Row],[Impact]],1)="2", 2, IF(LEFT(Table7[[#This Row],[Impact]],1)="3", 3, IF(LEFT(Table7[[#This Row],[Impact]],1)="4", 4, IF(LEFT(Table7[[#This Row],[Impact]],1)="5", 5, 0)))))</f>
        <v>0</v>
      </c>
      <c r="G12" s="92"/>
      <c r="H12" s="152">
        <f>IF(LEFT(Table7[[#This Row],[Work Remaining]],1)="1", 1, IF(LEFT(Table7[[#This Row],[Work Remaining]],1)="2", 2, IF(LEFT(Table7[[#This Row],[Work Remaining]],1)="3", 3, IF(LEFT(Table7[[#This Row],[Work Remaining]],1)="4", 4, IF(LEFT(Table7[[#This Row],[Work Remaining]],1)="5", 5, 0)))))</f>
        <v>0</v>
      </c>
      <c r="I12" s="111">
        <f>IF(ISERR(Table7[[#This Row],[LoU-Numbers]]+Table7[[#This Row],[Impact-Numbers]]+Table7[[#This Row],[WR-Numbers]]),0, Table7[[#This Row],[LoU-Numbers]]+Table7[[#This Row],[Impact-Numbers]]+Table7[[#This Row],[WR-Numbers]])</f>
        <v>0</v>
      </c>
      <c r="J12" s="109"/>
      <c r="K12" s="92"/>
    </row>
    <row r="14" spans="1:11" ht="41.25" customHeight="1">
      <c r="A14" s="10" t="s">
        <v>37</v>
      </c>
      <c r="B14" s="10"/>
      <c r="C14" s="10"/>
      <c r="D14" s="62"/>
      <c r="E14" s="204"/>
    </row>
    <row r="15" spans="1:11" ht="33.450000000000003" customHeight="1">
      <c r="A15" s="60" t="s">
        <v>18</v>
      </c>
      <c r="B15" s="60" t="s">
        <v>473</v>
      </c>
      <c r="C15" s="61" t="s">
        <v>353</v>
      </c>
      <c r="D15" s="206" t="s">
        <v>354</v>
      </c>
      <c r="E15" s="206" t="s">
        <v>19</v>
      </c>
    </row>
    <row r="16" spans="1:11" ht="57" customHeight="1">
      <c r="A16" s="209" t="s">
        <v>224</v>
      </c>
      <c r="B16" s="210"/>
      <c r="C16" s="210" t="s">
        <v>56</v>
      </c>
      <c r="D16" s="209"/>
      <c r="E16" s="209"/>
    </row>
    <row r="17" spans="1:5" ht="155.25" customHeight="1">
      <c r="A17" s="209" t="s">
        <v>267</v>
      </c>
      <c r="B17" s="210"/>
      <c r="C17" s="210" t="s">
        <v>271</v>
      </c>
      <c r="D17" s="209"/>
      <c r="E17" s="209"/>
    </row>
    <row r="18" spans="1:5" ht="57" customHeight="1">
      <c r="A18" s="209" t="s">
        <v>179</v>
      </c>
      <c r="B18" s="210"/>
      <c r="C18" s="210" t="s">
        <v>139</v>
      </c>
      <c r="D18" s="209"/>
      <c r="E18" s="209"/>
    </row>
    <row r="19" spans="1:5" ht="57" customHeight="1">
      <c r="A19" s="209" t="s">
        <v>225</v>
      </c>
      <c r="B19" s="210"/>
      <c r="C19" s="210" t="s">
        <v>57</v>
      </c>
      <c r="D19" s="209"/>
      <c r="E19" s="209"/>
    </row>
    <row r="20" spans="1:5" ht="63.75" customHeight="1">
      <c r="A20" s="209" t="s">
        <v>222</v>
      </c>
      <c r="B20" s="210"/>
      <c r="C20" s="210" t="s">
        <v>55</v>
      </c>
      <c r="D20" s="209"/>
      <c r="E20" s="209"/>
    </row>
    <row r="21" spans="1:5" ht="42" customHeight="1">
      <c r="A21" s="209" t="s">
        <v>223</v>
      </c>
      <c r="B21" s="210"/>
      <c r="C21" s="210"/>
      <c r="D21" s="209"/>
      <c r="E21" s="209"/>
    </row>
    <row r="22" spans="1:5" ht="89.25" customHeight="1">
      <c r="A22" s="209" t="s">
        <v>221</v>
      </c>
      <c r="B22" s="210"/>
      <c r="C22" s="210" t="s">
        <v>46</v>
      </c>
      <c r="D22" s="209"/>
      <c r="E22" s="209"/>
    </row>
    <row r="23" spans="1:5" ht="121.2" customHeight="1">
      <c r="A23" s="209" t="s">
        <v>94</v>
      </c>
      <c r="B23" s="210"/>
      <c r="C23" s="210" t="s">
        <v>258</v>
      </c>
      <c r="D23" s="209"/>
      <c r="E23" s="209"/>
    </row>
    <row r="24" spans="1:5" ht="78" customHeight="1">
      <c r="A24" s="209" t="s">
        <v>219</v>
      </c>
      <c r="B24" s="210"/>
      <c r="C24" s="210" t="s">
        <v>239</v>
      </c>
      <c r="D24" s="209"/>
      <c r="E24" s="209"/>
    </row>
    <row r="25" spans="1:5" ht="84" customHeight="1">
      <c r="A25" s="209" t="s">
        <v>220</v>
      </c>
      <c r="B25" s="210"/>
      <c r="C25" s="210" t="s">
        <v>156</v>
      </c>
      <c r="D25" s="209"/>
      <c r="E25" s="209"/>
    </row>
    <row r="26" spans="1:5" ht="52.5" customHeight="1">
      <c r="A26" s="41"/>
      <c r="B26" s="41"/>
      <c r="C26" s="41"/>
    </row>
  </sheetData>
  <sheetProtection algorithmName="SHA-512" hashValue="pFG4k5uwjZ5bkXczhy/LD8M/qseO2D4E7eQdXxZZNVPGbJYp7cElOlGmPsc2jIa3Y4S3MYz7orN02HFC5RO1Kw==" saltValue="2q/3NSN7vP54lm38gKqjbA==" spinCount="100000" sheet="1" formatCells="0" formatColumns="0" formatRows="0" insertRows="0"/>
  <mergeCells count="1">
    <mergeCell ref="A2:K2"/>
  </mergeCells>
  <conditionalFormatting sqref="I5:I12">
    <cfRule type="cellIs" dxfId="74" priority="10" operator="lessThan">
      <formula>6</formula>
    </cfRule>
    <cfRule type="cellIs" dxfId="73" priority="11" operator="between">
      <formula>6</formula>
      <formula>10</formula>
    </cfRule>
    <cfRule type="cellIs" dxfId="72" priority="12" operator="greaterThan">
      <formula>10</formula>
    </cfRule>
  </conditionalFormatting>
  <dataValidations count="5">
    <dataValidation type="list" allowBlank="1" showInputMessage="1" showErrorMessage="1" sqref="J5:J12" xr:uid="{00000000-0002-0000-0600-000000000000}">
      <formula1>Responses</formula1>
    </dataValidation>
    <dataValidation type="list" allowBlank="1" showInputMessage="1" showErrorMessage="1" sqref="C5:C12" xr:uid="{00000000-0002-0000-0600-000001000000}">
      <formula1>"1 = Rare, 2 = Unlikely, 3 = Possible, 4 = Likely, 5 = Almost Certain"</formula1>
    </dataValidation>
    <dataValidation type="list" allowBlank="1" showInputMessage="1" showErrorMessage="1" sqref="E5:E12" xr:uid="{00000000-0002-0000-0600-000002000000}">
      <formula1>"1 = Negligible, 2 = Insignificant, 3 = Moderate, 4 = Significant, 5 = Extensive"</formula1>
    </dataValidation>
    <dataValidation type="list" allowBlank="1" showInputMessage="1" showErrorMessage="1" sqref="G5:G12" xr:uid="{00000000-0002-0000-0600-000003000000}">
      <formula1>"1 = Sustainability Only, 2 = Adequate Plans/Assets, 3 = Possibly Adequate Plans/Assets, 4 = Inadequate Plans/Assets, 5 = No Plan/Asset"</formula1>
    </dataValidation>
    <dataValidation allowBlank="1" showInputMessage="1" showErrorMessage="1" promptTitle="Enter Whole Number" prompt="Please enter a positive whole number representing the item for this asset." sqref="B16 B18:B25" xr:uid="{00000000-0002-0000-0600-000004000000}"/>
  </dataValidations>
  <pageMargins left="0.7" right="0.7" top="0.75" bottom="0.75" header="0.3" footer="0.3"/>
  <pageSetup scale="58" fitToHeight="0" orientation="landscape" r:id="rId1"/>
  <rowBreaks count="2" manualBreakCount="2">
    <brk id="12" max="16383" man="1"/>
    <brk id="2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3556" r:id="rId4" name="Button 4">
              <controlPr defaultSize="0" print="0" autoFill="0" autoPict="0" macro="[0]!LTCAddRow">
                <anchor moveWithCells="1" sizeWithCells="1">
                  <from>
                    <xdr:col>4</xdr:col>
                    <xdr:colOff>175260</xdr:colOff>
                    <xdr:row>13</xdr:row>
                    <xdr:rowOff>38100</xdr:rowOff>
                  </from>
                  <to>
                    <xdr:col>4</xdr:col>
                    <xdr:colOff>1584960</xdr:colOff>
                    <xdr:row>13</xdr:row>
                    <xdr:rowOff>464820</xdr:rowOff>
                  </to>
                </anchor>
              </controlPr>
            </control>
          </mc:Choice>
        </mc:AlternateContent>
      </controls>
    </mc:Choice>
  </mc:AlternateContent>
  <tableParts count="2">
    <tablePart r:id="rId5"/>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Select Yes or No" error="Please use the dropdown on the side of the cell to select Yes or No. " promptTitle="Select Yes or No" prompt="Please select Yes or No using the dropdown. " xr:uid="{00000000-0002-0000-0600-000005000000}">
          <x14:formula1>
            <xm:f>'Data Validation'!$E$2:$E$3</xm:f>
          </x14:formula1>
          <xm:sqref>B17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K31"/>
  <sheetViews>
    <sheetView tabSelected="1" topLeftCell="A19" zoomScale="85" zoomScaleNormal="85" zoomScalePageLayoutView="80" workbookViewId="0">
      <selection activeCell="B19" sqref="B19"/>
    </sheetView>
  </sheetViews>
  <sheetFormatPr defaultColWidth="9.109375" defaultRowHeight="14.4"/>
  <cols>
    <col min="1" max="1" width="30.6640625" style="30" bestFit="1" customWidth="1"/>
    <col min="2" max="2" width="32.33203125" style="30" customWidth="1"/>
    <col min="3" max="3" width="22.33203125" style="30" customWidth="1"/>
    <col min="4" max="4" width="22.33203125" style="30" hidden="1" customWidth="1"/>
    <col min="5" max="5" width="22.33203125" style="30" customWidth="1"/>
    <col min="6" max="6" width="22.6640625" style="30" hidden="1" customWidth="1"/>
    <col min="7" max="7" width="28.109375" style="30" customWidth="1"/>
    <col min="8" max="8" width="29.109375" style="30" hidden="1" customWidth="1"/>
    <col min="9" max="9" width="25.44140625" style="30" bestFit="1" customWidth="1"/>
    <col min="10" max="10" width="13.44140625" style="30" bestFit="1" customWidth="1"/>
    <col min="11" max="11" width="16.33203125" style="30" bestFit="1" customWidth="1"/>
    <col min="12" max="16384" width="9.109375" style="30"/>
  </cols>
  <sheetData>
    <row r="1" spans="1:11" ht="45" customHeight="1">
      <c r="A1" s="68" t="s">
        <v>11</v>
      </c>
      <c r="B1" s="69"/>
      <c r="C1" s="69"/>
      <c r="D1" s="69"/>
      <c r="E1" s="69"/>
      <c r="F1" s="69"/>
      <c r="G1" s="69"/>
      <c r="H1" s="67"/>
      <c r="I1" s="67"/>
      <c r="J1" s="67"/>
      <c r="K1" s="67"/>
    </row>
    <row r="2" spans="1:11" ht="167.25" customHeight="1">
      <c r="A2" s="274" t="s">
        <v>479</v>
      </c>
      <c r="B2" s="274"/>
      <c r="C2" s="274"/>
      <c r="D2" s="274"/>
      <c r="E2" s="274"/>
      <c r="F2" s="274"/>
      <c r="G2" s="274"/>
      <c r="H2" s="274"/>
      <c r="I2" s="274"/>
      <c r="J2" s="274"/>
      <c r="K2" s="274"/>
    </row>
    <row r="3" spans="1:11" ht="38.25" customHeight="1">
      <c r="A3" s="66" t="s">
        <v>22</v>
      </c>
      <c r="B3" s="66"/>
      <c r="C3" s="66"/>
      <c r="D3" s="66"/>
      <c r="E3" s="66"/>
      <c r="F3" s="66"/>
      <c r="G3" s="66"/>
      <c r="H3" s="66"/>
      <c r="I3" s="66"/>
      <c r="J3" s="66"/>
      <c r="K3" s="66"/>
    </row>
    <row r="4" spans="1:11" ht="27" customHeight="1">
      <c r="A4" s="34" t="s">
        <v>18</v>
      </c>
      <c r="B4" s="35" t="s">
        <v>19</v>
      </c>
      <c r="C4" s="35" t="s">
        <v>17</v>
      </c>
      <c r="D4" s="35" t="s">
        <v>240</v>
      </c>
      <c r="E4" s="35" t="s">
        <v>15</v>
      </c>
      <c r="F4" s="35" t="s">
        <v>242</v>
      </c>
      <c r="G4" s="35" t="s">
        <v>16</v>
      </c>
      <c r="H4" s="35" t="s">
        <v>241</v>
      </c>
      <c r="I4" s="35" t="s">
        <v>173</v>
      </c>
      <c r="J4" s="35" t="s">
        <v>20</v>
      </c>
      <c r="K4" s="36" t="s">
        <v>171</v>
      </c>
    </row>
    <row r="5" spans="1:11" ht="158.4">
      <c r="A5" s="91" t="s">
        <v>322</v>
      </c>
      <c r="B5" s="91" t="s">
        <v>326</v>
      </c>
      <c r="C5" s="92"/>
      <c r="D5" s="152">
        <f>IF(LEFT(Table12[[#This Row],[Likelihood of Use]],1)="1", 1, IF(LEFT(Table12[[#This Row],[Likelihood of Use]],1)="2", 2, IF(LEFT(Table12[[#This Row],[Likelihood of Use]],1)="3", 3, IF(LEFT(Table12[[#This Row],[Likelihood of Use]],1)="4", 4, IF(LEFT(Table12[[#This Row],[Likelihood of Use]],1)="5", 5, 0)))))</f>
        <v>0</v>
      </c>
      <c r="E5" s="92"/>
      <c r="F5" s="152">
        <f>IF(LEFT(Table12[[#This Row],[Impact]],1)="1", 1, IF(LEFT(Table12[[#This Row],[Impact]],1)="2", 2, IF(LEFT(Table12[[#This Row],[Impact]],1)="3", 3, IF(LEFT(Table12[[#This Row],[Impact]],1)="4", 4, IF(LEFT(Table12[[#This Row],[Impact]],1)="5", 5, 0)))))</f>
        <v>0</v>
      </c>
      <c r="G5" s="92"/>
      <c r="H5" s="152">
        <f>IF(LEFT(Table12[[#This Row],[Work Remaining]],1)="1", 1, IF(LEFT(Table12[[#This Row],[Work Remaining]],1)="2", 2, IF(LEFT(Table12[[#This Row],[Work Remaining]],1)="3", 3, IF(LEFT(Table12[[#This Row],[Work Remaining]],1)="4", 4, IF(LEFT(Table12[[#This Row],[Work Remaining]],1)="5", 5, 0)))))</f>
        <v>0</v>
      </c>
      <c r="I5" s="111">
        <f>IF(ISERR(Table12[[#This Row],[LoU-Numbers]]+Table12[[#This Row],[Impact-Numbers]]+Table12[[#This Row],[WR-Numbers]]),0, Table12[[#This Row],[LoU-Numbers]]+Table12[[#This Row],[Impact-Numbers]]+Table12[[#This Row],[WR-Numbers]])</f>
        <v>0</v>
      </c>
      <c r="J5" s="92"/>
      <c r="K5" s="92"/>
    </row>
    <row r="6" spans="1:11" ht="168.75" customHeight="1">
      <c r="A6" s="91" t="s">
        <v>320</v>
      </c>
      <c r="B6" s="91" t="s">
        <v>456</v>
      </c>
      <c r="C6" s="92"/>
      <c r="D6" s="152">
        <f>IF(LEFT(Table12[[#This Row],[Likelihood of Use]],1)="1", 1, IF(LEFT(Table12[[#This Row],[Likelihood of Use]],1)="2", 2, IF(LEFT(Table12[[#This Row],[Likelihood of Use]],1)="3", 3, IF(LEFT(Table12[[#This Row],[Likelihood of Use]],1)="4", 4, IF(LEFT(Table12[[#This Row],[Likelihood of Use]],1)="5", 5, 0)))))</f>
        <v>0</v>
      </c>
      <c r="E6" s="92"/>
      <c r="F6" s="152">
        <f>IF(LEFT(Table12[[#This Row],[Impact]],1)="1", 1, IF(LEFT(Table12[[#This Row],[Impact]],1)="2", 2, IF(LEFT(Table12[[#This Row],[Impact]],1)="3", 3, IF(LEFT(Table12[[#This Row],[Impact]],1)="4", 4, IF(LEFT(Table12[[#This Row],[Impact]],1)="5", 5, 0)))))</f>
        <v>0</v>
      </c>
      <c r="G6" s="92"/>
      <c r="H6" s="152">
        <f>IF(LEFT(Table12[[#This Row],[Work Remaining]],1)="1", 1, IF(LEFT(Table12[[#This Row],[Work Remaining]],1)="2", 2, IF(LEFT(Table12[[#This Row],[Work Remaining]],1)="3", 3, IF(LEFT(Table12[[#This Row],[Work Remaining]],1)="4", 4, IF(LEFT(Table12[[#This Row],[Work Remaining]],1)="5", 5, 0)))))</f>
        <v>0</v>
      </c>
      <c r="I6" s="111">
        <f>IF(ISERR(Table12[[#This Row],[LoU-Numbers]]+Table12[[#This Row],[Impact-Numbers]]+Table12[[#This Row],[WR-Numbers]]),0, Table12[[#This Row],[LoU-Numbers]]+Table12[[#This Row],[Impact-Numbers]]+Table12[[#This Row],[WR-Numbers]])</f>
        <v>0</v>
      </c>
      <c r="J6" s="92"/>
      <c r="K6" s="92"/>
    </row>
    <row r="7" spans="1:11" ht="69" customHeight="1">
      <c r="A7" s="91" t="s">
        <v>314</v>
      </c>
      <c r="B7" s="91" t="s">
        <v>457</v>
      </c>
      <c r="C7" s="92"/>
      <c r="D7" s="152">
        <f>IF(LEFT(Table12[[#This Row],[Likelihood of Use]],1)="1", 1, IF(LEFT(Table12[[#This Row],[Likelihood of Use]],1)="2", 2, IF(LEFT(Table12[[#This Row],[Likelihood of Use]],1)="3", 3, IF(LEFT(Table12[[#This Row],[Likelihood of Use]],1)="4", 4, IF(LEFT(Table12[[#This Row],[Likelihood of Use]],1)="5", 5, 0)))))</f>
        <v>0</v>
      </c>
      <c r="E7" s="92"/>
      <c r="F7" s="152">
        <f>IF(LEFT(Table12[[#This Row],[Impact]],1)="1", 1, IF(LEFT(Table12[[#This Row],[Impact]],1)="2", 2, IF(LEFT(Table12[[#This Row],[Impact]],1)="3", 3, IF(LEFT(Table12[[#This Row],[Impact]],1)="4", 4, IF(LEFT(Table12[[#This Row],[Impact]],1)="5", 5, 0)))))</f>
        <v>0</v>
      </c>
      <c r="G7" s="92"/>
      <c r="H7" s="152">
        <f>IF(LEFT(Table12[[#This Row],[Work Remaining]],1)="1", 1, IF(LEFT(Table12[[#This Row],[Work Remaining]],1)="2", 2, IF(LEFT(Table12[[#This Row],[Work Remaining]],1)="3", 3, IF(LEFT(Table12[[#This Row],[Work Remaining]],1)="4", 4, IF(LEFT(Table12[[#This Row],[Work Remaining]],1)="5", 5, 0)))))</f>
        <v>0</v>
      </c>
      <c r="I7" s="111">
        <f>IF(ISERR(Table12[[#This Row],[LoU-Numbers]]+Table12[[#This Row],[Impact-Numbers]]+Table12[[#This Row],[WR-Numbers]]),0, Table12[[#This Row],[LoU-Numbers]]+Table12[[#This Row],[Impact-Numbers]]+Table12[[#This Row],[WR-Numbers]])</f>
        <v>0</v>
      </c>
      <c r="J7" s="92"/>
      <c r="K7" s="92"/>
    </row>
    <row r="8" spans="1:11" ht="86.4">
      <c r="A8" s="112" t="s">
        <v>318</v>
      </c>
      <c r="B8" s="91" t="s">
        <v>458</v>
      </c>
      <c r="C8" s="92"/>
      <c r="D8" s="152">
        <f>IF(LEFT(Table12[[#This Row],[Likelihood of Use]],1)="1", 1, IF(LEFT(Table12[[#This Row],[Likelihood of Use]],1)="2", 2, IF(LEFT(Table12[[#This Row],[Likelihood of Use]],1)="3", 3, IF(LEFT(Table12[[#This Row],[Likelihood of Use]],1)="4", 4, IF(LEFT(Table12[[#This Row],[Likelihood of Use]],1)="5", 5, 0)))))</f>
        <v>0</v>
      </c>
      <c r="E8" s="92"/>
      <c r="F8" s="152">
        <f>IF(LEFT(Table12[[#This Row],[Impact]],1)="1", 1, IF(LEFT(Table12[[#This Row],[Impact]],1)="2", 2, IF(LEFT(Table12[[#This Row],[Impact]],1)="3", 3, IF(LEFT(Table12[[#This Row],[Impact]],1)="4", 4, IF(LEFT(Table12[[#This Row],[Impact]],1)="5", 5, 0)))))</f>
        <v>0</v>
      </c>
      <c r="G8" s="92"/>
      <c r="H8" s="152">
        <f>IF(LEFT(Table12[[#This Row],[Work Remaining]],1)="1", 1, IF(LEFT(Table12[[#This Row],[Work Remaining]],1)="2", 2, IF(LEFT(Table12[[#This Row],[Work Remaining]],1)="3", 3, IF(LEFT(Table12[[#This Row],[Work Remaining]],1)="4", 4, IF(LEFT(Table12[[#This Row],[Work Remaining]],1)="5", 5, 0)))))</f>
        <v>0</v>
      </c>
      <c r="I8" s="111">
        <f>IF(ISERR(Table12[[#This Row],[LoU-Numbers]]+Table12[[#This Row],[Impact-Numbers]]+Table12[[#This Row],[WR-Numbers]]),0, Table12[[#This Row],[LoU-Numbers]]+Table12[[#This Row],[Impact-Numbers]]+Table12[[#This Row],[WR-Numbers]])</f>
        <v>0</v>
      </c>
      <c r="J8" s="92"/>
      <c r="K8" s="92"/>
    </row>
    <row r="9" spans="1:11" ht="129.6">
      <c r="A9" s="112" t="s">
        <v>315</v>
      </c>
      <c r="B9" s="91" t="s">
        <v>347</v>
      </c>
      <c r="C9" s="92"/>
      <c r="D9" s="152">
        <f>IF(LEFT(Table12[[#This Row],[Likelihood of Use]],1)="1", 1, IF(LEFT(Table12[[#This Row],[Likelihood of Use]],1)="2", 2, IF(LEFT(Table12[[#This Row],[Likelihood of Use]],1)="3", 3, IF(LEFT(Table12[[#This Row],[Likelihood of Use]],1)="4", 4, IF(LEFT(Table12[[#This Row],[Likelihood of Use]],1)="5", 5, 0)))))</f>
        <v>0</v>
      </c>
      <c r="E9" s="92"/>
      <c r="F9" s="152">
        <f>IF(LEFT(Table12[[#This Row],[Impact]],1)="1", 1, IF(LEFT(Table12[[#This Row],[Impact]],1)="2", 2, IF(LEFT(Table12[[#This Row],[Impact]],1)="3", 3, IF(LEFT(Table12[[#This Row],[Impact]],1)="4", 4, IF(LEFT(Table12[[#This Row],[Impact]],1)="5", 5, 0)))))</f>
        <v>0</v>
      </c>
      <c r="G9" s="92"/>
      <c r="H9" s="152">
        <f>IF(LEFT(Table12[[#This Row],[Work Remaining]],1)="1", 1, IF(LEFT(Table12[[#This Row],[Work Remaining]],1)="2", 2, IF(LEFT(Table12[[#This Row],[Work Remaining]],1)="3", 3, IF(LEFT(Table12[[#This Row],[Work Remaining]],1)="4", 4, IF(LEFT(Table12[[#This Row],[Work Remaining]],1)="5", 5, 0)))))</f>
        <v>0</v>
      </c>
      <c r="I9" s="111">
        <f>IF(ISERR(Table12[[#This Row],[LoU-Numbers]]+Table12[[#This Row],[Impact-Numbers]]+Table12[[#This Row],[WR-Numbers]]),0, Table12[[#This Row],[LoU-Numbers]]+Table12[[#This Row],[Impact-Numbers]]+Table12[[#This Row],[WR-Numbers]])</f>
        <v>0</v>
      </c>
      <c r="J9" s="92"/>
      <c r="K9" s="92"/>
    </row>
    <row r="10" spans="1:11" ht="70.5" customHeight="1">
      <c r="A10" s="91" t="s">
        <v>317</v>
      </c>
      <c r="B10" s="91" t="s">
        <v>459</v>
      </c>
      <c r="C10" s="92"/>
      <c r="D10" s="152">
        <f>IF(LEFT(Table12[[#This Row],[Likelihood of Use]],1)="1", 1, IF(LEFT(Table12[[#This Row],[Likelihood of Use]],1)="2", 2, IF(LEFT(Table12[[#This Row],[Likelihood of Use]],1)="3", 3, IF(LEFT(Table12[[#This Row],[Likelihood of Use]],1)="4", 4, IF(LEFT(Table12[[#This Row],[Likelihood of Use]],1)="5", 5, 0)))))</f>
        <v>0</v>
      </c>
      <c r="E10" s="92"/>
      <c r="F10" s="152">
        <f>IF(LEFT(Table12[[#This Row],[Impact]],1)="1", 1, IF(LEFT(Table12[[#This Row],[Impact]],1)="2", 2, IF(LEFT(Table12[[#This Row],[Impact]],1)="3", 3, IF(LEFT(Table12[[#This Row],[Impact]],1)="4", 4, IF(LEFT(Table12[[#This Row],[Impact]],1)="5", 5, 0)))))</f>
        <v>0</v>
      </c>
      <c r="G10" s="92"/>
      <c r="H10" s="152">
        <f>IF(LEFT(Table12[[#This Row],[Work Remaining]],1)="1", 1, IF(LEFT(Table12[[#This Row],[Work Remaining]],1)="2", 2, IF(LEFT(Table12[[#This Row],[Work Remaining]],1)="3", 3, IF(LEFT(Table12[[#This Row],[Work Remaining]],1)="4", 4, IF(LEFT(Table12[[#This Row],[Work Remaining]],1)="5", 5, 0)))))</f>
        <v>0</v>
      </c>
      <c r="I10" s="111">
        <f>IF(ISERR(Table12[[#This Row],[LoU-Numbers]]+Table12[[#This Row],[Impact-Numbers]]+Table12[[#This Row],[WR-Numbers]]),0, Table12[[#This Row],[LoU-Numbers]]+Table12[[#This Row],[Impact-Numbers]]+Table12[[#This Row],[WR-Numbers]])</f>
        <v>0</v>
      </c>
      <c r="J10" s="92"/>
      <c r="K10" s="92"/>
    </row>
    <row r="11" spans="1:11" ht="81.75" customHeight="1">
      <c r="A11" s="91" t="s">
        <v>461</v>
      </c>
      <c r="B11" s="91" t="s">
        <v>460</v>
      </c>
      <c r="C11" s="92"/>
      <c r="D11" s="152">
        <f>IF(LEFT(Table12[[#This Row],[Likelihood of Use]],1)="1", 1, IF(LEFT(Table12[[#This Row],[Likelihood of Use]],1)="2", 2, IF(LEFT(Table12[[#This Row],[Likelihood of Use]],1)="3", 3, IF(LEFT(Table12[[#This Row],[Likelihood of Use]],1)="4", 4, IF(LEFT(Table12[[#This Row],[Likelihood of Use]],1)="5", 5, 0)))))</f>
        <v>0</v>
      </c>
      <c r="E11" s="92"/>
      <c r="F11" s="152">
        <f>IF(LEFT(Table12[[#This Row],[Impact]],1)="1", 1, IF(LEFT(Table12[[#This Row],[Impact]],1)="2", 2, IF(LEFT(Table12[[#This Row],[Impact]],1)="3", 3, IF(LEFT(Table12[[#This Row],[Impact]],1)="4", 4, IF(LEFT(Table12[[#This Row],[Impact]],1)="5", 5, 0)))))</f>
        <v>0</v>
      </c>
      <c r="G11" s="92"/>
      <c r="H11" s="152">
        <f>IF(LEFT(Table12[[#This Row],[Work Remaining]],1)="1", 1, IF(LEFT(Table12[[#This Row],[Work Remaining]],1)="2", 2, IF(LEFT(Table12[[#This Row],[Work Remaining]],1)="3", 3, IF(LEFT(Table12[[#This Row],[Work Remaining]],1)="4", 4, IF(LEFT(Table12[[#This Row],[Work Remaining]],1)="5", 5, 0)))))</f>
        <v>0</v>
      </c>
      <c r="I11" s="111">
        <f>IF(ISERR(Table12[[#This Row],[LoU-Numbers]]+Table12[[#This Row],[Impact-Numbers]]+Table12[[#This Row],[WR-Numbers]]),0, Table12[[#This Row],[LoU-Numbers]]+Table12[[#This Row],[Impact-Numbers]]+Table12[[#This Row],[WR-Numbers]])</f>
        <v>0</v>
      </c>
      <c r="J11" s="92"/>
      <c r="K11" s="92"/>
    </row>
    <row r="12" spans="1:11" ht="115.2">
      <c r="A12" s="112" t="s">
        <v>321</v>
      </c>
      <c r="B12" s="97" t="s">
        <v>462</v>
      </c>
      <c r="C12" s="92"/>
      <c r="D12" s="152">
        <f>IF(LEFT(Table12[[#This Row],[Likelihood of Use]],1)="1", 1, IF(LEFT(Table12[[#This Row],[Likelihood of Use]],1)="2", 2, IF(LEFT(Table12[[#This Row],[Likelihood of Use]],1)="3", 3, IF(LEFT(Table12[[#This Row],[Likelihood of Use]],1)="4", 4, IF(LEFT(Table12[[#This Row],[Likelihood of Use]],1)="5", 5, 0)))))</f>
        <v>0</v>
      </c>
      <c r="E12" s="92"/>
      <c r="F12" s="152">
        <f>IF(LEFT(Table12[[#This Row],[Impact]],1)="1", 1, IF(LEFT(Table12[[#This Row],[Impact]],1)="2", 2, IF(LEFT(Table12[[#This Row],[Impact]],1)="3", 3, IF(LEFT(Table12[[#This Row],[Impact]],1)="4", 4, IF(LEFT(Table12[[#This Row],[Impact]],1)="5", 5, 0)))))</f>
        <v>0</v>
      </c>
      <c r="G12" s="92"/>
      <c r="H12" s="152">
        <f>IF(LEFT(Table12[[#This Row],[Work Remaining]],1)="1", 1, IF(LEFT(Table12[[#This Row],[Work Remaining]],1)="2", 2, IF(LEFT(Table12[[#This Row],[Work Remaining]],1)="3", 3, IF(LEFT(Table12[[#This Row],[Work Remaining]],1)="4", 4, IF(LEFT(Table12[[#This Row],[Work Remaining]],1)="5", 5, 0)))))</f>
        <v>0</v>
      </c>
      <c r="I12" s="111">
        <f>IF(ISERR(Table12[[#This Row],[LoU-Numbers]]+Table12[[#This Row],[Impact-Numbers]]+Table12[[#This Row],[WR-Numbers]]),0, Table12[[#This Row],[LoU-Numbers]]+Table12[[#This Row],[Impact-Numbers]]+Table12[[#This Row],[WR-Numbers]])</f>
        <v>0</v>
      </c>
      <c r="J12" s="92"/>
      <c r="K12" s="92"/>
    </row>
    <row r="13" spans="1:11" ht="78.75" customHeight="1">
      <c r="A13" s="91" t="s">
        <v>316</v>
      </c>
      <c r="B13" s="91" t="s">
        <v>455</v>
      </c>
      <c r="C13" s="92"/>
      <c r="D13" s="152">
        <f>IF(LEFT(Table12[[#This Row],[Likelihood of Use]],1)="1", 1, IF(LEFT(Table12[[#This Row],[Likelihood of Use]],1)="2", 2, IF(LEFT(Table12[[#This Row],[Likelihood of Use]],1)="3", 3, IF(LEFT(Table12[[#This Row],[Likelihood of Use]],1)="4", 4, IF(LEFT(Table12[[#This Row],[Likelihood of Use]],1)="5", 5, 0)))))</f>
        <v>0</v>
      </c>
      <c r="E13" s="92"/>
      <c r="F13" s="152">
        <f>IF(LEFT(Table12[[#This Row],[Impact]],1)="1", 1, IF(LEFT(Table12[[#This Row],[Impact]],1)="2", 2, IF(LEFT(Table12[[#This Row],[Impact]],1)="3", 3, IF(LEFT(Table12[[#This Row],[Impact]],1)="4", 4, IF(LEFT(Table12[[#This Row],[Impact]],1)="5", 5, 0)))))</f>
        <v>0</v>
      </c>
      <c r="G13" s="92"/>
      <c r="H13" s="152">
        <f>IF(LEFT(Table12[[#This Row],[Work Remaining]],1)="1", 1, IF(LEFT(Table12[[#This Row],[Work Remaining]],1)="2", 2, IF(LEFT(Table12[[#This Row],[Work Remaining]],1)="3", 3, IF(LEFT(Table12[[#This Row],[Work Remaining]],1)="4", 4, IF(LEFT(Table12[[#This Row],[Work Remaining]],1)="5", 5, 0)))))</f>
        <v>0</v>
      </c>
      <c r="I13" s="111">
        <f>IF(ISERR(Table12[[#This Row],[LoU-Numbers]]+Table12[[#This Row],[Impact-Numbers]]+Table12[[#This Row],[WR-Numbers]]),0, Table12[[#This Row],[LoU-Numbers]]+Table12[[#This Row],[Impact-Numbers]]+Table12[[#This Row],[WR-Numbers]])</f>
        <v>0</v>
      </c>
      <c r="J13" s="92"/>
      <c r="K13" s="92"/>
    </row>
    <row r="14" spans="1:11" ht="72">
      <c r="A14" s="91" t="s">
        <v>319</v>
      </c>
      <c r="B14" s="91" t="s">
        <v>463</v>
      </c>
      <c r="C14" s="92"/>
      <c r="D14" s="152">
        <f>IF(LEFT(Table12[[#This Row],[Likelihood of Use]],1)="1", 1, IF(LEFT(Table12[[#This Row],[Likelihood of Use]],1)="2", 2, IF(LEFT(Table12[[#This Row],[Likelihood of Use]],1)="3", 3, IF(LEFT(Table12[[#This Row],[Likelihood of Use]],1)="4", 4, IF(LEFT(Table12[[#This Row],[Likelihood of Use]],1)="5", 5, 0)))))</f>
        <v>0</v>
      </c>
      <c r="E14" s="92"/>
      <c r="F14" s="152">
        <f>IF(LEFT(Table12[[#This Row],[Impact]],1)="1", 1, IF(LEFT(Table12[[#This Row],[Impact]],1)="2", 2, IF(LEFT(Table12[[#This Row],[Impact]],1)="3", 3, IF(LEFT(Table12[[#This Row],[Impact]],1)="4", 4, IF(LEFT(Table12[[#This Row],[Impact]],1)="5", 5, 0)))))</f>
        <v>0</v>
      </c>
      <c r="G14" s="92"/>
      <c r="H14" s="152">
        <f>IF(LEFT(Table12[[#This Row],[Work Remaining]],1)="1", 1, IF(LEFT(Table12[[#This Row],[Work Remaining]],1)="2", 2, IF(LEFT(Table12[[#This Row],[Work Remaining]],1)="3", 3, IF(LEFT(Table12[[#This Row],[Work Remaining]],1)="4", 4, IF(LEFT(Table12[[#This Row],[Work Remaining]],1)="5", 5, 0)))))</f>
        <v>0</v>
      </c>
      <c r="I14" s="111">
        <f>IF(ISERR(Table12[[#This Row],[LoU-Numbers]]+Table12[[#This Row],[Impact-Numbers]]+Table12[[#This Row],[WR-Numbers]]),0, Table12[[#This Row],[LoU-Numbers]]+Table12[[#This Row],[Impact-Numbers]]+Table12[[#This Row],[WR-Numbers]])</f>
        <v>0</v>
      </c>
      <c r="J14" s="92"/>
      <c r="K14" s="92"/>
    </row>
    <row r="15" spans="1:11" ht="28.5" customHeight="1"/>
    <row r="16" spans="1:11" ht="33.450000000000003" customHeight="1">
      <c r="A16" s="10" t="s">
        <v>37</v>
      </c>
      <c r="B16" s="275"/>
      <c r="C16" s="275"/>
      <c r="D16" s="204"/>
      <c r="E16" s="215"/>
    </row>
    <row r="17" spans="1:5" ht="33.450000000000003" customHeight="1">
      <c r="A17" s="60" t="s">
        <v>18</v>
      </c>
      <c r="B17" s="60" t="s">
        <v>473</v>
      </c>
      <c r="C17" s="78" t="s">
        <v>353</v>
      </c>
      <c r="D17" s="206" t="s">
        <v>354</v>
      </c>
      <c r="E17" s="206" t="s">
        <v>19</v>
      </c>
    </row>
    <row r="18" spans="1:5" ht="65.25" customHeight="1">
      <c r="A18" s="209" t="s">
        <v>59</v>
      </c>
      <c r="B18" s="210"/>
      <c r="C18" s="210" t="s">
        <v>60</v>
      </c>
      <c r="D18" s="209"/>
      <c r="E18" s="209"/>
    </row>
    <row r="19" spans="1:5" ht="144">
      <c r="A19" s="209" t="s">
        <v>267</v>
      </c>
      <c r="B19" s="210"/>
      <c r="C19" s="210" t="s">
        <v>271</v>
      </c>
      <c r="D19" s="209"/>
      <c r="E19" s="209"/>
    </row>
    <row r="20" spans="1:5" ht="72">
      <c r="A20" s="209" t="s">
        <v>63</v>
      </c>
      <c r="B20" s="210"/>
      <c r="C20" s="210" t="s">
        <v>64</v>
      </c>
      <c r="D20" s="209"/>
      <c r="E20" s="209"/>
    </row>
    <row r="21" spans="1:5" ht="158.4">
      <c r="A21" s="209" t="s">
        <v>266</v>
      </c>
      <c r="B21" s="210"/>
      <c r="C21" s="210" t="s">
        <v>261</v>
      </c>
      <c r="D21" s="209"/>
      <c r="E21" s="209"/>
    </row>
    <row r="22" spans="1:5" ht="61.95" customHeight="1">
      <c r="A22" s="209" t="s">
        <v>226</v>
      </c>
      <c r="B22" s="210"/>
      <c r="C22" s="211" t="s">
        <v>260</v>
      </c>
      <c r="D22" s="209"/>
      <c r="E22" s="209"/>
    </row>
    <row r="23" spans="1:5" ht="58.95" customHeight="1">
      <c r="A23" s="209" t="s">
        <v>227</v>
      </c>
      <c r="B23" s="210"/>
      <c r="C23" s="211" t="s">
        <v>260</v>
      </c>
      <c r="D23" s="209"/>
      <c r="E23" s="209"/>
    </row>
    <row r="24" spans="1:5" ht="72">
      <c r="A24" s="209" t="s">
        <v>230</v>
      </c>
      <c r="B24" s="210" t="s">
        <v>45</v>
      </c>
      <c r="C24" s="210" t="s">
        <v>65</v>
      </c>
      <c r="D24" s="209"/>
      <c r="E24" s="209"/>
    </row>
    <row r="25" spans="1:5" ht="65.25" customHeight="1">
      <c r="A25" s="209" t="s">
        <v>259</v>
      </c>
      <c r="B25" s="210"/>
      <c r="C25" s="210" t="s">
        <v>58</v>
      </c>
      <c r="D25" s="209"/>
      <c r="E25" s="209"/>
    </row>
    <row r="26" spans="1:5" ht="57.6">
      <c r="A26" s="209" t="s">
        <v>229</v>
      </c>
      <c r="B26" s="210"/>
      <c r="C26" s="210" t="s">
        <v>62</v>
      </c>
      <c r="D26" s="209"/>
      <c r="E26" s="209"/>
    </row>
    <row r="27" spans="1:5" ht="86.4">
      <c r="A27" s="209" t="s">
        <v>262</v>
      </c>
      <c r="B27" s="210"/>
      <c r="C27" s="210" t="s">
        <v>263</v>
      </c>
      <c r="D27" s="209"/>
      <c r="E27" s="209"/>
    </row>
    <row r="28" spans="1:5" ht="67.5" customHeight="1">
      <c r="A28" s="209" t="s">
        <v>228</v>
      </c>
      <c r="B28" s="210" t="s">
        <v>45</v>
      </c>
      <c r="C28" s="210" t="s">
        <v>61</v>
      </c>
      <c r="D28" s="209"/>
      <c r="E28" s="209"/>
    </row>
    <row r="29" spans="1:5" ht="142.94999999999999" customHeight="1">
      <c r="A29" s="209" t="s">
        <v>264</v>
      </c>
      <c r="B29" s="210"/>
      <c r="C29" s="210" t="s">
        <v>265</v>
      </c>
      <c r="D29" s="209"/>
      <c r="E29" s="214"/>
    </row>
    <row r="30" spans="1:5" ht="25.5" customHeight="1">
      <c r="A30" s="41"/>
      <c r="B30" s="41"/>
      <c r="C30" s="41"/>
    </row>
    <row r="31" spans="1:5" ht="25.5" customHeight="1"/>
  </sheetData>
  <sheetProtection algorithmName="SHA-512" hashValue="hqZG9Q972rpqI23Kwj+4UPE0u+ftuFHJfzM9PI5TJ+4wN1xE/VnohIadki1TCBJjRLyM9e0q9HHbmsv8WEPbvg==" saltValue="MALgA4Gkqex/GGkdF6/1CA==" spinCount="100000" sheet="1" objects="1" scenarios="1" formatCells="0" formatColumns="0" formatRows="0" insertRows="0"/>
  <mergeCells count="2">
    <mergeCell ref="B16:C16"/>
    <mergeCell ref="A2:K2"/>
  </mergeCells>
  <conditionalFormatting sqref="I5:I14">
    <cfRule type="cellIs" dxfId="48" priority="10" operator="lessThan">
      <formula>6</formula>
    </cfRule>
    <cfRule type="cellIs" dxfId="47" priority="11" operator="between">
      <formula>6</formula>
      <formula>10</formula>
    </cfRule>
    <cfRule type="cellIs" dxfId="46" priority="12" operator="greaterThan">
      <formula>10</formula>
    </cfRule>
  </conditionalFormatting>
  <dataValidations count="5">
    <dataValidation type="list" allowBlank="1" showInputMessage="1" showErrorMessage="1" sqref="J5:J14" xr:uid="{00000000-0002-0000-0700-000000000000}">
      <formula1>Responses</formula1>
    </dataValidation>
    <dataValidation type="list" allowBlank="1" showInputMessage="1" showErrorMessage="1" sqref="C5:C14" xr:uid="{00000000-0002-0000-0700-000001000000}">
      <formula1>"1 = Rare, 2 = Unlikely, 3 = Possible, 4 = Likely, 5 = Almost Certain"</formula1>
    </dataValidation>
    <dataValidation type="list" allowBlank="1" showInputMessage="1" showErrorMessage="1" sqref="E5:E14" xr:uid="{00000000-0002-0000-0700-000002000000}">
      <formula1>"1 = Negligible, 2 = Insignificant, 3 = Moderate, 4 = Significant, 5 = Extensive"</formula1>
    </dataValidation>
    <dataValidation type="list" allowBlank="1" showInputMessage="1" showErrorMessage="1" sqref="G5:G14" xr:uid="{00000000-0002-0000-0700-000003000000}">
      <formula1>"1 = Sustainability Only, 2 = Adequate Plans/Assets, 3 = Possibly Adequate Plans/Assets, 4 = Inadequate Plans/Assets, 5 = No Plan/Asset"</formula1>
    </dataValidation>
    <dataValidation allowBlank="1" showInputMessage="1" showErrorMessage="1" promptTitle="Enter Whole Number" prompt="Please enter a positive whole number representing the item for this asset." sqref="B29 B27 B26 B25 B23 B22 B21 B20 B18" xr:uid="{00000000-0002-0000-0700-000004000000}"/>
  </dataValidations>
  <pageMargins left="0.7" right="0.7" top="0.75" bottom="0.75" header="0.3" footer="0.3"/>
  <pageSetup scale="64" fitToHeight="0" orientation="landscape" r:id="rId1"/>
  <rowBreaks count="2" manualBreakCount="2">
    <brk id="14" max="16383" man="1"/>
    <brk id="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4580" r:id="rId4" name="Button 4">
              <controlPr defaultSize="0" print="0" autoFill="0" autoPict="0" macro="[0]!OCAddROw">
                <anchor moveWithCells="1" sizeWithCells="1">
                  <from>
                    <xdr:col>4</xdr:col>
                    <xdr:colOff>60960</xdr:colOff>
                    <xdr:row>15</xdr:row>
                    <xdr:rowOff>7620</xdr:rowOff>
                  </from>
                  <to>
                    <xdr:col>4</xdr:col>
                    <xdr:colOff>1470660</xdr:colOff>
                    <xdr:row>16</xdr:row>
                    <xdr:rowOff>7620</xdr:rowOff>
                  </to>
                </anchor>
              </controlPr>
            </control>
          </mc:Choice>
        </mc:AlternateContent>
      </controls>
    </mc:Choice>
  </mc:AlternateContent>
  <tableParts count="2">
    <tablePart r:id="rId5"/>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Select Yes or No" error="Please use the dropdown on the side of the cell to select Yes or No. " promptTitle="Select Yes or No" prompt="Please select Yes or No using the dropdown.  " xr:uid="{00000000-0002-0000-0700-000005000000}">
          <x14:formula1>
            <xm:f>'Data Validation'!$E$2:$E$3</xm:f>
          </x14:formula1>
          <xm:sqref>B19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dimension ref="A1:L74"/>
  <sheetViews>
    <sheetView workbookViewId="0">
      <selection activeCell="C70" sqref="C70"/>
    </sheetView>
  </sheetViews>
  <sheetFormatPr defaultColWidth="8.6640625" defaultRowHeight="14.4"/>
  <cols>
    <col min="1" max="1" width="13.6640625" customWidth="1"/>
    <col min="3" max="3" width="17.33203125" bestFit="1" customWidth="1"/>
    <col min="4" max="4" width="21.88671875" style="205" customWidth="1"/>
    <col min="5" max="5" width="29.33203125" customWidth="1"/>
    <col min="6" max="6" width="1.6640625" style="16" customWidth="1"/>
    <col min="8" max="8" width="9.6640625" customWidth="1"/>
    <col min="10" max="10" width="20.44140625" bestFit="1" customWidth="1"/>
    <col min="11" max="11" width="21.6640625" customWidth="1"/>
    <col min="12" max="12" width="12.6640625" customWidth="1"/>
  </cols>
  <sheetData>
    <row r="1" spans="1:12">
      <c r="A1" t="str">
        <f>Table1[[#Headers],[Impact-Numbers]]</f>
        <v>Impact-Numbers</v>
      </c>
      <c r="B1" t="s">
        <v>161</v>
      </c>
      <c r="C1" t="s">
        <v>157</v>
      </c>
      <c r="D1" s="205" t="str">
        <f>Table1[[#Headers],[Item]]</f>
        <v>Item</v>
      </c>
      <c r="E1" t="str">
        <f>Table1[[#Headers],[Notes]]</f>
        <v>Notes</v>
      </c>
      <c r="G1" t="s">
        <v>159</v>
      </c>
      <c r="H1" t="s">
        <v>160</v>
      </c>
      <c r="I1" t="s">
        <v>161</v>
      </c>
      <c r="J1" t="s">
        <v>157</v>
      </c>
      <c r="K1" t="s">
        <v>18</v>
      </c>
      <c r="L1" t="s">
        <v>19</v>
      </c>
    </row>
    <row r="2" spans="1:12">
      <c r="A2">
        <f>'Coalition Resources'!I5</f>
        <v>0</v>
      </c>
      <c r="B2">
        <v>1</v>
      </c>
      <c r="C2" t="s">
        <v>6</v>
      </c>
      <c r="D2" s="212" t="s">
        <v>175</v>
      </c>
      <c r="E2" s="212" t="s">
        <v>341</v>
      </c>
      <c r="G2">
        <v>1</v>
      </c>
      <c r="H2" s="15">
        <f>IFERROR(INDEX($A$2:$A$74,MATCH(1,INDEX(($A$2:$A$74=LARGE($A$2:$A$74,ROWS(H$1:H1)))*(COUNTIF(H$1:H1,$A$2:$A$74)=0),),0)),0)</f>
        <v>0</v>
      </c>
      <c r="I2" s="15">
        <f>IFERROR(INDEX($B$2:$B$74,MATCH(1,INDEX(($A$2:$A$74=LARGE($A$2:$A$74,ROWS(I$1:I1)))*(COUNTIF(I$1:I1,$B$2:$B$74)=0),),0)),0)</f>
        <v>1</v>
      </c>
      <c r="J2" s="15" t="str">
        <f>VLOOKUP($I2,GA_VL,2,FALSE)</f>
        <v>Coalition Resources</v>
      </c>
      <c r="K2" s="15" t="str">
        <f>VLOOKUP($I2,GA_VL,3,FALSE)</f>
        <v>HCC Chempack/SNS Plan</v>
      </c>
      <c r="L2" s="15" t="str">
        <f t="shared" ref="L2:L25" si="0">VLOOKUP($I2,GA_VL,4,FALSE)</f>
        <v>In jurisdictions hosting Chempack assets the plan should document hospital and EMS actions related to storage, maintenance, notification mechanism of need for release of assets and authority by whom to release them, accompanying security to distribution point, resupply method. All jurisdictions should have an SNS receipt and distribution plan. Include SNS receipt, distribution, and replacement.</v>
      </c>
    </row>
    <row r="3" spans="1:12">
      <c r="A3">
        <f>'Coalition Resources'!I6</f>
        <v>0</v>
      </c>
      <c r="B3">
        <v>2</v>
      </c>
      <c r="C3" t="s">
        <v>6</v>
      </c>
      <c r="D3" s="212" t="s">
        <v>174</v>
      </c>
      <c r="E3" s="212" t="s">
        <v>342</v>
      </c>
      <c r="G3">
        <v>2</v>
      </c>
      <c r="H3" s="15">
        <f>IFERROR(INDEX($A$2:$A$74,MATCH(1,INDEX(($A$2:$A$74=LARGE($A$2:$A$74,ROWS(H$1:H2)))*(COUNTIF(H$1:H2,$A$2:$A$74)=0),),0)),H2)</f>
        <v>0</v>
      </c>
      <c r="I3" s="15">
        <f>IFERROR(INDEX($B$2:$B$74,MATCH(1,INDEX(($A$2:$A$74=LARGE($A$2:$A$74,ROWS(I$1:I2)))*(COUNTIF(I$1:I2,$B$2:$B$74)=0),),0)),0)</f>
        <v>2</v>
      </c>
      <c r="J3" s="15" t="str">
        <f t="shared" ref="J3:J26" si="1">VLOOKUP($I3,GA_VL,2,FALSE)</f>
        <v>Coalition Resources</v>
      </c>
      <c r="K3" s="15" t="str">
        <f t="shared" ref="K3:K26" si="2">VLOOKUP($I3,GA_VL,3,FALSE)</f>
        <v>HCC COOP, Recovery/Business Continuity Plan</v>
      </c>
      <c r="L3" s="15" t="str">
        <f t="shared" si="0"/>
        <v>Coalition role and coordination of HCC recovery activities and continuity of operations (COOP) of HCC response functions (not a healthcare facility or agency) including backup for personnel, communication systems, and logistical support (assets).</v>
      </c>
    </row>
    <row r="4" spans="1:12">
      <c r="A4">
        <f>'Coalition Resources'!I7</f>
        <v>0</v>
      </c>
      <c r="B4">
        <v>3</v>
      </c>
      <c r="C4" t="s">
        <v>6</v>
      </c>
      <c r="D4" s="212" t="s">
        <v>343</v>
      </c>
      <c r="E4" s="212" t="s">
        <v>344</v>
      </c>
      <c r="G4">
        <v>3</v>
      </c>
      <c r="H4" s="15">
        <f>IFERROR(INDEX($A$2:$A$74,MATCH(1,INDEX(($A$2:$A$74=LARGE($A$2:$A$74,ROWS(H$1:H3)))*(COUNTIF(H$1:H3,$A$2:$A$74)=0),),0)),H3)</f>
        <v>0</v>
      </c>
      <c r="I4" s="15">
        <f>IFERROR(INDEX($B$2:$B$74,MATCH(1,INDEX(($A$2:$A$74=LARGE($A$2:$A$74,ROWS(I$1:I3)))*(COUNTIF(I$1:I3,$B$2:$B$74)=0),),0)),0)</f>
        <v>3</v>
      </c>
      <c r="J4" s="15" t="str">
        <f t="shared" si="1"/>
        <v>Coalition Resources</v>
      </c>
      <c r="K4" s="15" t="str">
        <f t="shared" si="2"/>
        <v>HCC Crisis Standards of Care Plan</v>
      </c>
      <c r="L4" s="15" t="str">
        <f t="shared" si="0"/>
        <v xml:space="preserve">Coalition-level plans for crisis situations summarizing the discipline-specific coordination mechanisms and referencing any coalition-level activities including resource management, regional triage / medical advisory teams, and information coordination. </v>
      </c>
    </row>
    <row r="5" spans="1:12">
      <c r="A5">
        <f>'Coalition Resources'!I8</f>
        <v>0</v>
      </c>
      <c r="B5">
        <v>4</v>
      </c>
      <c r="C5" t="s">
        <v>6</v>
      </c>
      <c r="D5" s="212" t="s">
        <v>275</v>
      </c>
      <c r="E5" s="212" t="s">
        <v>345</v>
      </c>
      <c r="G5">
        <v>4</v>
      </c>
      <c r="H5" s="15">
        <f>IFERROR(INDEX($A$2:$A$74,MATCH(1,INDEX(($A$2:$A$74=LARGE($A$2:$A$74,ROWS(H$1:H4)))*(COUNTIF(H$1:H4,$A$2:$A$74)=0),),0)),H4)</f>
        <v>0</v>
      </c>
      <c r="I5" s="15">
        <f>IFERROR(INDEX($B$2:$B$74,MATCH(1,INDEX(($A$2:$A$74=LARGE($A$2:$A$74,ROWS(I$1:I4)))*(COUNTIF(I$1:I4,$B$2:$B$74)=0),),0)),0)</f>
        <v>4</v>
      </c>
      <c r="J5" s="15" t="str">
        <f t="shared" si="1"/>
        <v>Coalition Resources</v>
      </c>
      <c r="K5" s="15" t="str">
        <f t="shared" si="2"/>
        <v>HCC Evacuation Plan</v>
      </c>
      <c r="L5" s="15" t="str">
        <f t="shared" si="0"/>
        <v>Describes the coalition role and coordination efforts during an evacuation of a health care facility and its repatriation (when needed). (NOTE: this can be the same plan or coordinated with evacuation plans for EM, EMS, hospital, long term care, etc.).</v>
      </c>
    </row>
    <row r="6" spans="1:12">
      <c r="A6">
        <f>'Coalition Resources'!I9</f>
        <v>0</v>
      </c>
      <c r="B6">
        <v>5</v>
      </c>
      <c r="C6" t="s">
        <v>6</v>
      </c>
      <c r="D6" s="212" t="s">
        <v>346</v>
      </c>
      <c r="E6" s="212" t="s">
        <v>347</v>
      </c>
      <c r="G6">
        <v>5</v>
      </c>
      <c r="H6" s="15">
        <f>IFERROR(INDEX($A$2:$A$74,MATCH(1,INDEX(($A$2:$A$74=LARGE($A$2:$A$74,ROWS(H$1:H5)))*(COUNTIF(H$1:H5,$A$2:$A$74)=0),),0)),H5)</f>
        <v>0</v>
      </c>
      <c r="I6" s="15">
        <f>IFERROR(INDEX($B$2:$B$74,MATCH(1,INDEX(($A$2:$A$74=LARGE($A$2:$A$74,ROWS(I$1:I5)))*(COUNTIF(I$1:I5,$B$2:$B$74)=0),),0)),0)</f>
        <v>5</v>
      </c>
      <c r="J6" s="15" t="str">
        <f t="shared" si="1"/>
        <v>Coalition Resources</v>
      </c>
      <c r="K6" s="15" t="str">
        <f t="shared" si="2"/>
        <v>HCC Exercise Plan</v>
      </c>
      <c r="L6" s="15" t="str">
        <f t="shared" si="0"/>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row>
    <row r="7" spans="1:12">
      <c r="A7">
        <f>'Coalition Resources'!I10</f>
        <v>0</v>
      </c>
      <c r="B7">
        <v>6</v>
      </c>
      <c r="C7" t="s">
        <v>6</v>
      </c>
      <c r="D7" s="212" t="s">
        <v>478</v>
      </c>
      <c r="E7" s="213" t="s">
        <v>348</v>
      </c>
      <c r="G7">
        <v>6</v>
      </c>
      <c r="H7" s="15">
        <f>IFERROR(INDEX($A$2:$A$74,MATCH(1,INDEX(($A$2:$A$74=LARGE($A$2:$A$74,ROWS(H$1:H6)))*(COUNTIF(H$1:H6,$A$2:$A$74)=0),),0)),H6)</f>
        <v>0</v>
      </c>
      <c r="I7" s="15">
        <f>IFERROR(INDEX($B$2:$B$74,MATCH(1,INDEX(($A$2:$A$74=LARGE($A$2:$A$74,ROWS(I$1:I6)))*(COUNTIF(I$1:I6,$B$2:$B$74)=0),),0)),0)</f>
        <v>6</v>
      </c>
      <c r="J7" s="15" t="str">
        <f t="shared" si="1"/>
        <v>Coalition Resources</v>
      </c>
      <c r="K7" s="15" t="str">
        <f t="shared" si="2"/>
        <v>HCC Patient Tracking and Movement Plan</v>
      </c>
      <c r="L7" s="15" t="str">
        <f t="shared" si="0"/>
        <v>Documents the responsibilities of EMS/PH/Hospitals/EM for tracking incident-related patient tracking during field triage, emergency evacuation, and transport. Includes patient redistribution activities to minimize surge and promote load-balancing among reception and treatment facilities. Include planning for activation by NDMS as a host or reception site. Specify process to obtain multimodal patient transport assets including ground, vehicular and marine options.</v>
      </c>
    </row>
    <row r="8" spans="1:12">
      <c r="A8">
        <f>'Coalition Resources'!I11</f>
        <v>0</v>
      </c>
      <c r="B8">
        <v>7</v>
      </c>
      <c r="C8" t="s">
        <v>6</v>
      </c>
      <c r="D8" s="212" t="s">
        <v>172</v>
      </c>
      <c r="E8" s="212" t="s">
        <v>349</v>
      </c>
      <c r="G8">
        <v>15</v>
      </c>
      <c r="H8" s="15">
        <f>IFERROR(INDEX($A$2:$A$74,MATCH(1,INDEX(($A$2:$A$74=LARGE($A$2:$A$74,ROWS(H$1:H7)))*(COUNTIF(H$1:H7,$A$2:$A$74)=0),),0)),H7)</f>
        <v>0</v>
      </c>
      <c r="I8" s="15">
        <f>IFERROR(INDEX($B$2:$B$74,MATCH(1,INDEX(($A$2:$A$74=LARGE($A$2:$A$74,ROWS(I$1:I7)))*(COUNTIF(I$1:I7,$B$2:$B$74)=0),),0)),0)</f>
        <v>7</v>
      </c>
      <c r="J8" s="15" t="str">
        <f t="shared" si="1"/>
        <v>Coalition Resources</v>
      </c>
      <c r="K8" s="15" t="str">
        <f t="shared" si="2"/>
        <v>HCC Resource Plan/Annex</v>
      </c>
      <c r="L8" s="15" t="str">
        <f t="shared" si="0"/>
        <v>Describes the resource request and sharing process including the coalition interface with EM/PH. This includes a list of specific assets purchased with federal or state funds or under direct control of HCC partner members. Includes cache materials, response resources for CBRNE, MCI’s or emergency evacuation, specific adult and pediatric patient care items, and other assets to support facility operations.</v>
      </c>
    </row>
    <row r="9" spans="1:12">
      <c r="A9">
        <f>'Coalition Resources'!I12</f>
        <v>0</v>
      </c>
      <c r="B9">
        <v>8</v>
      </c>
      <c r="C9" t="s">
        <v>6</v>
      </c>
      <c r="D9" s="212" t="s">
        <v>21</v>
      </c>
      <c r="E9" s="212" t="s">
        <v>350</v>
      </c>
      <c r="G9">
        <v>16</v>
      </c>
      <c r="H9" s="15">
        <f>IFERROR(INDEX($A$2:$A$74,MATCH(1,INDEX(($A$2:$A$74=LARGE($A$2:$A$74,ROWS(H$1:H8)))*(COUNTIF(H$1:H8,$A$2:$A$74)=0),),0)),H8)</f>
        <v>0</v>
      </c>
      <c r="I9" s="15">
        <f>IFERROR(INDEX($B$2:$B$74,MATCH(1,INDEX(($A$2:$A$74=LARGE($A$2:$A$74,ROWS(I$1:I8)))*(COUNTIF(I$1:I8,$B$2:$B$74)=0),),0)),0)</f>
        <v>8</v>
      </c>
      <c r="J9" s="15" t="str">
        <f t="shared" si="1"/>
        <v>Coalition Resources</v>
      </c>
      <c r="K9" s="15" t="str">
        <f t="shared" si="2"/>
        <v>HCC Response Plan</v>
      </c>
      <c r="L9" s="15" t="str">
        <f t="shared" si="0"/>
        <v>Describes who will be notified, how, and when (specifying indicators and triggers) during a community incident; specific mechanisms for information sharing and coordination among coalition partners; responsibilities of coalition members, response partners, and HCC “Response Team” members.  Document Regional Patient Tracking and Mutual Aid Plans or agreements (e.g., MOU, MOA, MAA) between coalition members or partners.</v>
      </c>
    </row>
    <row r="10" spans="1:12">
      <c r="A10">
        <f>'Coalition Resources'!I13</f>
        <v>0</v>
      </c>
      <c r="B10">
        <v>9</v>
      </c>
      <c r="C10" t="s">
        <v>6</v>
      </c>
      <c r="D10" s="212" t="s">
        <v>351</v>
      </c>
      <c r="E10" s="212" t="s">
        <v>352</v>
      </c>
      <c r="G10">
        <v>17</v>
      </c>
      <c r="H10" s="15">
        <f>IFERROR(INDEX($A$2:$A$74,MATCH(1,INDEX(($A$2:$A$74=LARGE($A$2:$A$74,ROWS(H$1:H9)))*(COUNTIF(H$1:H9,$A$2:$A$74)=0),),0)),H9)</f>
        <v>0</v>
      </c>
      <c r="I10" s="15">
        <f>IFERROR(INDEX($B$2:$B$74,MATCH(1,INDEX(($A$2:$A$74=LARGE($A$2:$A$74,ROWS(I$1:I9)))*(COUNTIF(I$1:I9,$B$2:$B$74)=0),),0)),0)</f>
        <v>9</v>
      </c>
      <c r="J10" s="15" t="str">
        <f t="shared" si="1"/>
        <v>Coalition Resources</v>
      </c>
      <c r="K10" s="15" t="str">
        <f t="shared" si="2"/>
        <v>HCC Specialty Mass Casualty Plans (e.g., MCI, Pediatric, Burn)</v>
      </c>
      <c r="L10" s="15" t="str">
        <f t="shared" si="0"/>
        <v>Coalition-level plans for specialty situations should specify coordination, patient distribution, primary and surge facilities and resources, and coordination with specialty centers.</v>
      </c>
    </row>
    <row r="11" spans="1:12">
      <c r="A11">
        <f>'EMS Resources'!I5</f>
        <v>0</v>
      </c>
      <c r="B11">
        <v>10</v>
      </c>
      <c r="C11" t="s">
        <v>7</v>
      </c>
      <c r="D11" s="205" t="s">
        <v>282</v>
      </c>
      <c r="E11" t="s">
        <v>362</v>
      </c>
      <c r="G11">
        <v>18</v>
      </c>
      <c r="H11" s="15">
        <f>IFERROR(INDEX($A$2:$A$74,MATCH(1,INDEX(($A$2:$A$74=LARGE($A$2:$A$74,ROWS(H$1:H10)))*(COUNTIF(H$1:H10,$A$2:$A$74)=0),),0)),H10)</f>
        <v>0</v>
      </c>
      <c r="I11" s="15">
        <f>IFERROR(INDEX($B$2:$B$74,MATCH(1,INDEX(($A$2:$A$74=LARGE($A$2:$A$74,ROWS(I$1:I10)))*(COUNTIF(I$1:I10,$B$2:$B$74)=0),),0)),0)</f>
        <v>10</v>
      </c>
      <c r="J11" s="15" t="str">
        <f t="shared" si="1"/>
        <v>EMS Resources</v>
      </c>
      <c r="K11" s="15" t="str">
        <f t="shared" si="2"/>
        <v>EMS Active Shooter/ Armed Assailant/ Active Threat Response Plan</v>
      </c>
      <c r="L11" s="15" t="str">
        <f t="shared" si="0"/>
        <v>Documents integration with law enforcement during response to active shooter/blast event scenes prioritizing access to victims, the role of EMS providers, mass triage, rapid interventions including hemorrhage control, early evacuation, and treatment/transport.</v>
      </c>
    </row>
    <row r="12" spans="1:12">
      <c r="A12">
        <f>'EMS Resources'!I6</f>
        <v>0</v>
      </c>
      <c r="B12">
        <v>11</v>
      </c>
      <c r="C12" t="s">
        <v>7</v>
      </c>
      <c r="D12" s="205" t="s">
        <v>276</v>
      </c>
      <c r="E12" t="s">
        <v>363</v>
      </c>
      <c r="G12">
        <v>19</v>
      </c>
      <c r="H12" s="15">
        <f>IFERROR(INDEX($A$2:$A$74,MATCH(1,INDEX(($A$2:$A$74=LARGE($A$2:$A$74,ROWS(H$1:H11)))*(COUNTIF(H$1:H11,$A$2:$A$74)=0),),0)),H11)</f>
        <v>0</v>
      </c>
      <c r="I12" s="15">
        <f>IFERROR(INDEX($B$2:$B$74,MATCH(1,INDEX(($A$2:$A$74=LARGE($A$2:$A$74,ROWS(I$1:I11)))*(COUNTIF(I$1:I11,$B$2:$B$74)=0),),0)),0)</f>
        <v>11</v>
      </c>
      <c r="J12" s="15" t="str">
        <f t="shared" si="1"/>
        <v>EMS Resources</v>
      </c>
      <c r="K12" s="15" t="str">
        <f t="shared" si="2"/>
        <v>EMS Alerting/ Notification Plan</v>
      </c>
      <c r="L12" s="15" t="str">
        <f t="shared" si="0"/>
        <v xml:space="preserve">Describes alert and notification of the following during an incident for public safety and private sector based systems: 911 PSAP/dispatch centers, area hospitals, and EMS supervisors/management/ medical direction staff. Should including any indicators/triggers for activation of MCI plan. </v>
      </c>
    </row>
    <row r="13" spans="1:12">
      <c r="A13">
        <f>'EMS Resources'!I7</f>
        <v>0</v>
      </c>
      <c r="B13">
        <v>12</v>
      </c>
      <c r="C13" t="s">
        <v>7</v>
      </c>
      <c r="D13" s="205" t="s">
        <v>371</v>
      </c>
      <c r="E13" t="s">
        <v>372</v>
      </c>
      <c r="G13">
        <v>20</v>
      </c>
      <c r="H13" s="15">
        <f>IFERROR(INDEX($A$2:$A$74,MATCH(1,INDEX(($A$2:$A$74=LARGE($A$2:$A$74,ROWS(H$1:H12)))*(COUNTIF(H$1:H12,$A$2:$A$74)=0),),0)),H12)</f>
        <v>0</v>
      </c>
      <c r="I13" s="15">
        <f>IFERROR(INDEX($B$2:$B$74,MATCH(1,INDEX(($A$2:$A$74=LARGE($A$2:$A$74,ROWS(I$1:I12)))*(COUNTIF(I$1:I12,$B$2:$B$74)=0),),0)),0)</f>
        <v>12</v>
      </c>
      <c r="J13" s="15" t="str">
        <f t="shared" si="1"/>
        <v>EMS Resources</v>
      </c>
      <c r="K13" s="15" t="str">
        <f t="shared" si="2"/>
        <v>EMS Behavioral Health Plan</v>
      </c>
      <c r="L13" s="15" t="str">
        <f t="shared" si="0"/>
        <v>Includes critical incident stress support, access to information about normal stress responses, psychological first aid training, and professional behavioral health support to providers. Ideally, this should also include tracking and follow up of at-risk employees after critical incidents.</v>
      </c>
    </row>
    <row r="14" spans="1:12">
      <c r="A14">
        <f>'EMS Resources'!I8</f>
        <v>0</v>
      </c>
      <c r="B14">
        <v>13</v>
      </c>
      <c r="C14" t="s">
        <v>7</v>
      </c>
      <c r="D14" s="205" t="s">
        <v>284</v>
      </c>
      <c r="E14" t="s">
        <v>364</v>
      </c>
      <c r="G14">
        <v>21</v>
      </c>
      <c r="H14" s="15">
        <f>IFERROR(INDEX($A$2:$A$74,MATCH(1,INDEX(($A$2:$A$74=LARGE($A$2:$A$74,ROWS(H$1:H13)))*(COUNTIF(H$1:H13,$A$2:$A$74)=0),),0)),H13)</f>
        <v>0</v>
      </c>
      <c r="I14" s="15">
        <f>IFERROR(INDEX($B$2:$B$74,MATCH(1,INDEX(($A$2:$A$74=LARGE($A$2:$A$74,ROWS(I$1:I13)))*(COUNTIF(I$1:I13,$B$2:$B$74)=0),),0)),0)</f>
        <v>13</v>
      </c>
      <c r="J14" s="15" t="str">
        <f t="shared" si="1"/>
        <v>EMS Resources</v>
      </c>
      <c r="K14" s="15" t="str">
        <f t="shared" si="2"/>
        <v>EMS COOP, Recovery/Business Continuity Plan</v>
      </c>
      <c r="L14" s="15" t="str">
        <f t="shared" si="0"/>
        <v>Include provisions for reconstitution of 911 answering, dispatch, and response functions if local capabilities are inoperable.</v>
      </c>
    </row>
    <row r="15" spans="1:12">
      <c r="A15">
        <f>'EMS Resources'!I9</f>
        <v>0</v>
      </c>
      <c r="B15">
        <v>14</v>
      </c>
      <c r="C15" t="s">
        <v>7</v>
      </c>
      <c r="D15" s="205" t="s">
        <v>283</v>
      </c>
      <c r="E15" t="s">
        <v>365</v>
      </c>
      <c r="G15">
        <v>22</v>
      </c>
      <c r="H15" s="15">
        <f>IFERROR(INDEX($A$2:$A$74,MATCH(1,INDEX(($A$2:$A$74=LARGE($A$2:$A$74,ROWS(H$1:H14)))*(COUNTIF(H$1:H14,$A$2:$A$74)=0),),0)),H14)</f>
        <v>0</v>
      </c>
      <c r="I15" s="15">
        <f>IFERROR(INDEX($B$2:$B$74,MATCH(1,INDEX(($A$2:$A$74=LARGE($A$2:$A$74,ROWS(I$1:I14)))*(COUNTIF(I$1:I14,$B$2:$B$74)=0),),0)),0)</f>
        <v>14</v>
      </c>
      <c r="J15" s="15" t="str">
        <f t="shared" si="1"/>
        <v>EMS Resources</v>
      </c>
      <c r="K15" s="15" t="str">
        <f t="shared" si="2"/>
        <v>EMS Crisis Care/ Crisis Standards of Care Plan</v>
      </c>
      <c r="L15" s="15" t="str">
        <f t="shared" si="0"/>
        <v>Details protocols / policies to be used at dispatch and response level when demand severely overwhelms capacity (staffing, dispatch, triage/treatment plans, including triggers).</v>
      </c>
    </row>
    <row r="16" spans="1:12">
      <c r="A16">
        <f>'EMS Resources'!I10</f>
        <v>0</v>
      </c>
      <c r="B16">
        <v>15</v>
      </c>
      <c r="C16" t="s">
        <v>7</v>
      </c>
      <c r="D16" s="205" t="s">
        <v>286</v>
      </c>
      <c r="E16" t="s">
        <v>366</v>
      </c>
      <c r="G16">
        <v>23</v>
      </c>
      <c r="H16" s="15">
        <f>IFERROR(INDEX($A$2:$A$74,MATCH(1,INDEX(($A$2:$A$74=LARGE($A$2:$A$74,ROWS(H$1:H15)))*(COUNTIF(H$1:H15,$A$2:$A$74)=0),),0)),H15)</f>
        <v>0</v>
      </c>
      <c r="I16" s="15">
        <f>IFERROR(INDEX($B$2:$B$74,MATCH(1,INDEX(($A$2:$A$74=LARGE($A$2:$A$74,ROWS(I$1:I15)))*(COUNTIF(I$1:I15,$B$2:$B$74)=0),),0)),0)</f>
        <v>15</v>
      </c>
      <c r="J16" s="15" t="str">
        <f t="shared" si="1"/>
        <v>EMS Resources</v>
      </c>
      <c r="K16" s="15" t="str">
        <f t="shared" si="2"/>
        <v>EMS Evacuation Plan</v>
      </c>
      <c r="L16" s="15" t="str">
        <f t="shared" si="0"/>
        <v>Describes the EMS role and coordination efforts during emergency healthcare facility evacuation integrated with HCC partners and the Emergency Operations Center. (NOTE: this can be the same plan or coordinated with evacuation plans for the coalition, hospital, long term care, etc.).</v>
      </c>
    </row>
    <row r="17" spans="1:12">
      <c r="A17">
        <f>'EMS Resources'!I11</f>
        <v>0</v>
      </c>
      <c r="B17">
        <v>16</v>
      </c>
      <c r="C17" t="s">
        <v>7</v>
      </c>
      <c r="D17" s="205" t="s">
        <v>367</v>
      </c>
      <c r="E17" t="s">
        <v>347</v>
      </c>
      <c r="G17">
        <v>24</v>
      </c>
      <c r="H17" s="15">
        <f>IFERROR(INDEX($A$2:$A$74,MATCH(1,INDEX(($A$2:$A$74=LARGE($A$2:$A$74,ROWS(H$1:H16)))*(COUNTIF(H$1:H16,$A$2:$A$74)=0),),0)),H16)</f>
        <v>0</v>
      </c>
      <c r="I17" s="15">
        <f>IFERROR(INDEX($B$2:$B$74,MATCH(1,INDEX(($A$2:$A$74=LARGE($A$2:$A$74,ROWS(I$1:I16)))*(COUNTIF(I$1:I16,$B$2:$B$74)=0),),0)),0)</f>
        <v>16</v>
      </c>
      <c r="J17" s="15" t="str">
        <f t="shared" si="1"/>
        <v>EMS Resources</v>
      </c>
      <c r="K17" s="15" t="str">
        <f t="shared" si="2"/>
        <v>EMS Exercise Plan</v>
      </c>
      <c r="L17" s="15" t="str">
        <f t="shared" si="0"/>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row>
    <row r="18" spans="1:12" ht="15" customHeight="1">
      <c r="A18">
        <f>'EMS Resources'!I12</f>
        <v>0</v>
      </c>
      <c r="B18">
        <v>17</v>
      </c>
      <c r="C18" t="s">
        <v>7</v>
      </c>
      <c r="D18" s="205" t="s">
        <v>281</v>
      </c>
      <c r="E18" t="s">
        <v>368</v>
      </c>
      <c r="G18">
        <v>25</v>
      </c>
      <c r="H18" s="15">
        <f>IFERROR(INDEX($A$2:$A$74,MATCH(1,INDEX(($A$2:$A$74=LARGE($A$2:$A$74,ROWS(H$1:H17)))*(COUNTIF(H$1:H17,$A$2:$A$74)=0),),0)),H17)</f>
        <v>0</v>
      </c>
      <c r="I18" s="15">
        <f>IFERROR(INDEX($B$2:$B$74,MATCH(1,INDEX(($A$2:$A$74=LARGE($A$2:$A$74,ROWS(I$1:I17)))*(COUNTIF(I$1:I17,$B$2:$B$74)=0),),0)),0)</f>
        <v>17</v>
      </c>
      <c r="J18" s="15" t="str">
        <f t="shared" si="1"/>
        <v>EMS Resources</v>
      </c>
      <c r="K18" s="15" t="str">
        <f t="shared" si="2"/>
        <v>EMS HAZMAT/ Decontamination Plan</v>
      </c>
      <c r="L18" s="15" t="str">
        <f t="shared" si="0"/>
        <v xml:space="preserve">Describes roles of EMS and Fire including agent identification, setting up hot, warm and cold zones, capability for mass decontamination, and use of medical countermeasures for chemical, biological and radiological incidents. Include use of available antidotes (including CHEMPACK reference). Addresses delivery of contaminated patients to specialty care hospitals when needed and available. </v>
      </c>
    </row>
    <row r="19" spans="1:12" ht="15" customHeight="1">
      <c r="A19">
        <f>'EMS Resources'!I13</f>
        <v>0</v>
      </c>
      <c r="B19">
        <v>18</v>
      </c>
      <c r="C19" t="s">
        <v>7</v>
      </c>
      <c r="D19" s="205" t="s">
        <v>280</v>
      </c>
      <c r="E19" t="s">
        <v>369</v>
      </c>
      <c r="G19">
        <v>26</v>
      </c>
      <c r="H19" s="15">
        <f>IFERROR(INDEX($A$2:$A$74,MATCH(1,INDEX(($A$2:$A$74=LARGE($A$2:$A$74,ROWS(H$1:H18)))*(COUNTIF(H$1:H18,$A$2:$A$74)=0),),0)),H18)</f>
        <v>0</v>
      </c>
      <c r="I19" s="15">
        <f>IFERROR(INDEX($B$2:$B$74,MATCH(1,INDEX(($A$2:$A$74=LARGE($A$2:$A$74,ROWS(I$1:I18)))*(COUNTIF(I$1:I18,$B$2:$B$74)=0),),0)),0)</f>
        <v>18</v>
      </c>
      <c r="J19" s="15" t="str">
        <f t="shared" si="1"/>
        <v>EMS Resources</v>
      </c>
      <c r="K19" s="15" t="str">
        <f t="shared" si="2"/>
        <v>EMS Infectious Disease Plan</v>
      </c>
      <c r="L19" s="15" t="str">
        <f t="shared" si="0"/>
        <v>Includes guidelines for situational awareness and notification of outbreaks associated with seasonal and emerging infectious disease agents, dispatch communication to crews, hospitals and PH, personal protective equipment, infection prevention and control measures, specialized transport and response protocols to tiered levels of treatment facilities.</v>
      </c>
    </row>
    <row r="20" spans="1:12" ht="15" customHeight="1">
      <c r="A20">
        <f>'EMS Resources'!I14</f>
        <v>0</v>
      </c>
      <c r="B20">
        <v>19</v>
      </c>
      <c r="C20" t="s">
        <v>7</v>
      </c>
      <c r="D20" s="205" t="s">
        <v>475</v>
      </c>
      <c r="E20" t="s">
        <v>370</v>
      </c>
      <c r="G20">
        <v>27</v>
      </c>
      <c r="H20" s="15">
        <f>IFERROR(INDEX($A$2:$A$74,MATCH(1,INDEX(($A$2:$A$74=LARGE($A$2:$A$74,ROWS(H$1:H19)))*(COUNTIF(H$1:H19,$A$2:$A$74)=0),),0)),H19)</f>
        <v>0</v>
      </c>
      <c r="I20" s="15">
        <f>IFERROR(INDEX($B$2:$B$74,MATCH(1,INDEX(($A$2:$A$74=LARGE($A$2:$A$74,ROWS(I$1:I19)))*(COUNTIF(I$1:I19,$B$2:$B$74)=0),),0)),0)</f>
        <v>19</v>
      </c>
      <c r="J20" s="15" t="str">
        <f t="shared" si="1"/>
        <v>EMS Resources</v>
      </c>
      <c r="K20" s="15" t="str">
        <f t="shared" si="2"/>
        <v>EMS IS/IT System  Failure/ Compromise Plan</v>
      </c>
      <c r="L20" s="15" t="str">
        <f t="shared" si="0"/>
        <v>Includes downtime, cyberattacks (e.g. denial of service attack on 911), redundancy measures, training, PHI substitutions, and recovery measures.</v>
      </c>
    </row>
    <row r="21" spans="1:12">
      <c r="A21">
        <f>'EMS Resources'!I15</f>
        <v>0</v>
      </c>
      <c r="B21">
        <v>20</v>
      </c>
      <c r="C21" t="s">
        <v>7</v>
      </c>
      <c r="D21" s="205" t="s">
        <v>277</v>
      </c>
      <c r="E21" t="s">
        <v>178</v>
      </c>
      <c r="G21">
        <v>28</v>
      </c>
      <c r="H21" s="15">
        <f>IFERROR(INDEX($A$2:$A$74,MATCH(1,INDEX(($A$2:$A$74=LARGE($A$2:$A$74,ROWS(H$1:H20)))*(COUNTIF(H$1:H20,$A$2:$A$74)=0),),0)),H20)</f>
        <v>0</v>
      </c>
      <c r="I21" s="15">
        <f>IFERROR(INDEX($B$2:$B$74,MATCH(1,INDEX(($A$2:$A$74=LARGE($A$2:$A$74,ROWS(I$1:I20)))*(COUNTIF(I$1:I20,$B$2:$B$74)=0),),0)),0)</f>
        <v>20</v>
      </c>
      <c r="J21" s="15" t="str">
        <f t="shared" si="1"/>
        <v>EMS Resources</v>
      </c>
      <c r="K21" s="15" t="str">
        <f t="shared" si="2"/>
        <v>EMS Mutual Aid Plan</v>
      </c>
      <c r="L21" s="15" t="str">
        <f t="shared" si="0"/>
        <v>Specifies request process, commitment, notification, etc. between EMS agencies and details other services/assets. Include any written MOA/MOU and other agreements.</v>
      </c>
    </row>
    <row r="22" spans="1:12">
      <c r="A22">
        <f>'EMS Resources'!I16</f>
        <v>0</v>
      </c>
      <c r="B22">
        <v>21</v>
      </c>
      <c r="C22" t="s">
        <v>7</v>
      </c>
      <c r="D22" s="205" t="s">
        <v>278</v>
      </c>
      <c r="E22" t="s">
        <v>373</v>
      </c>
      <c r="G22">
        <v>29</v>
      </c>
      <c r="H22" s="15">
        <f>IFERROR(INDEX($A$2:$A$74,MATCH(1,INDEX(($A$2:$A$74=LARGE($A$2:$A$74,ROWS(H$1:H21)))*(COUNTIF(H$1:H21,$A$2:$A$74)=0),),0)),H21)</f>
        <v>0</v>
      </c>
      <c r="I22" s="15">
        <f>IFERROR(INDEX($B$2:$B$74,MATCH(1,INDEX(($A$2:$A$74=LARGE($A$2:$A$74,ROWS(I$1:I21)))*(COUNTIF(I$1:I21,$B$2:$B$74)=0),),0)),0)</f>
        <v>21</v>
      </c>
      <c r="J22" s="15" t="str">
        <f t="shared" si="1"/>
        <v>EMS Resources</v>
      </c>
      <c r="K22" s="15" t="str">
        <f t="shared" si="2"/>
        <v>EMS Patient Distribution Plan</v>
      </c>
      <c r="L22" s="15" t="str">
        <f t="shared" si="0"/>
        <v>Specifies EMS role in conducting (if applicable) inter-facility transports and patient distribution to hospitals and other healthcare facilities (e.g., freestanding EDs, etc.) – coordinated to minimize overload on single facility when possible. Integrated with hospital MCI plans.</v>
      </c>
    </row>
    <row r="23" spans="1:12">
      <c r="A23">
        <f>'EMS Resources'!I17</f>
        <v>0</v>
      </c>
      <c r="B23">
        <v>22</v>
      </c>
      <c r="C23" t="s">
        <v>7</v>
      </c>
      <c r="D23" s="205" t="s">
        <v>285</v>
      </c>
      <c r="E23" t="s">
        <v>374</v>
      </c>
      <c r="G23">
        <v>30</v>
      </c>
      <c r="H23" s="15">
        <f>IFERROR(INDEX($A$2:$A$74,MATCH(1,INDEX(($A$2:$A$74=LARGE($A$2:$A$74,ROWS(H$1:H22)))*(COUNTIF(H$1:H22,$A$2:$A$74)=0),),0)),H22)</f>
        <v>0</v>
      </c>
      <c r="I23" s="15">
        <f>IFERROR(INDEX($B$2:$B$74,MATCH(1,INDEX(($A$2:$A$74=LARGE($A$2:$A$74,ROWS(I$1:I22)))*(COUNTIF(I$1:I22,$B$2:$B$74)=0),),0)),0)</f>
        <v>22</v>
      </c>
      <c r="J23" s="15" t="str">
        <f t="shared" si="1"/>
        <v>EMS Resources</v>
      </c>
      <c r="K23" s="15" t="str">
        <f t="shared" si="2"/>
        <v>EMS Patient Tracking and Movement Plan</v>
      </c>
      <c r="L23" s="15" t="str">
        <f t="shared" si="0"/>
        <v>Documents the responsibilities of EMS/PH/Hospitals/EM for tracking incident-related patients and during patient redistribution activities or patient reception activities (e.g. NDMS) in the area. Urban areas should reflect secondary patient movement to achieve load-balancing between hospitals. Rural areas should specify plans to obtain EMS support (including multi-model options- marine, air, ground transports, rotor-wing) to transport multiple patients to other receiving facilities from the overloaded local facility. (NOTE: this may be the same plan as developed under "Coalition Resources"). Should specify policies/procedures for MCI tracking versus healthcare facility evacuation patient tracking of transports.</v>
      </c>
    </row>
    <row r="24" spans="1:12">
      <c r="A24">
        <f>'EMS Resources'!I18</f>
        <v>0</v>
      </c>
      <c r="B24">
        <v>23</v>
      </c>
      <c r="C24" t="s">
        <v>7</v>
      </c>
      <c r="D24" s="205" t="s">
        <v>279</v>
      </c>
      <c r="E24" t="s">
        <v>375</v>
      </c>
      <c r="G24">
        <v>31</v>
      </c>
      <c r="H24" s="15">
        <f>IFERROR(INDEX($A$2:$A$74,MATCH(1,INDEX(($A$2:$A$74=LARGE($A$2:$A$74,ROWS(H$1:H23)))*(COUNTIF(H$1:H23,$A$2:$A$74)=0),),0)),H23)</f>
        <v>0</v>
      </c>
      <c r="I24" s="15">
        <f>IFERROR(INDEX($B$2:$B$74,MATCH(1,INDEX(($A$2:$A$74=LARGE($A$2:$A$74,ROWS(I$1:I23)))*(COUNTIF(I$1:I23,$B$2:$B$74)=0),),0)),0)</f>
        <v>23</v>
      </c>
      <c r="J24" s="15" t="str">
        <f t="shared" si="1"/>
        <v>EMS Resources</v>
      </c>
      <c r="K24" s="15" t="str">
        <f t="shared" si="2"/>
        <v>EMS Specialty Mass Casualty Plans (e.g., MCI, Pediatric, Burn)</v>
      </c>
      <c r="L24" s="15" t="str">
        <f t="shared" si="0"/>
        <v xml:space="preserve">Specifies on-scene command and unified command, roles, triage, staging, integration of response with law enforcement, and notification and casualty distributions to hospitals.  </v>
      </c>
    </row>
    <row r="25" spans="1:12">
      <c r="A25">
        <f>'Hospital Resources'!I5</f>
        <v>0</v>
      </c>
      <c r="B25">
        <v>24</v>
      </c>
      <c r="C25" t="s">
        <v>158</v>
      </c>
      <c r="D25" s="205" t="s">
        <v>398</v>
      </c>
      <c r="E25" t="s">
        <v>397</v>
      </c>
      <c r="G25">
        <v>32</v>
      </c>
      <c r="H25" s="15">
        <f>IFERROR(INDEX($A$2:$A$74,MATCH(1,INDEX(($A$2:$A$74=LARGE($A$2:$A$74,ROWS(H$1:H24)))*(COUNTIF(H$1:H24,$A$2:$A$74)=0),),0)),H24)</f>
        <v>0</v>
      </c>
      <c r="I25" s="15">
        <f>IFERROR(INDEX($B$2:$B$74,MATCH(1,INDEX(($A$2:$A$74=LARGE($A$2:$A$74,ROWS(I$1:I24)))*(COUNTIF(I$1:I24,$B$2:$B$74)=0),),0)),0)</f>
        <v>24</v>
      </c>
      <c r="J25" s="15" t="str">
        <f t="shared" si="1"/>
        <v>Hospital Resources</v>
      </c>
      <c r="K25" s="15" t="str">
        <f t="shared" si="2"/>
        <v>Hospital Behavioral Health Plan</v>
      </c>
      <c r="L25" s="15" t="str">
        <f t="shared" si="0"/>
        <v>Support within the healthcare system for providers and patients – information, psychological first aid, access to services, assessments, treatment and referral. Include planning collaboration with EMS.</v>
      </c>
    </row>
    <row r="26" spans="1:12">
      <c r="A26">
        <f>'Hospital Resources'!I6</f>
        <v>0</v>
      </c>
      <c r="B26">
        <v>25</v>
      </c>
      <c r="C26" t="s">
        <v>158</v>
      </c>
      <c r="D26" s="205" t="s">
        <v>294</v>
      </c>
      <c r="E26" t="s">
        <v>387</v>
      </c>
      <c r="G26">
        <v>33</v>
      </c>
      <c r="H26" s="15">
        <f>IFERROR(INDEX($A$2:$A$74,MATCH(1,INDEX(($A$2:$A$74=LARGE($A$2:$A$74,ROWS(H$1:H25)))*(COUNTIF(H$1:H25,$A$2:$A$74)=0),),0)),H25)</f>
        <v>0</v>
      </c>
      <c r="I26" s="15">
        <f>IFERROR(INDEX($B$2:$B$74,MATCH(1,INDEX(($A$2:$A$74=LARGE($A$2:$A$74,ROWS(I$1:I25)))*(COUNTIF(I$1:I25,$B$2:$B$74)=0),),0)),0)</f>
        <v>25</v>
      </c>
      <c r="J26" s="15" t="str">
        <f t="shared" si="1"/>
        <v>Hospital Resources</v>
      </c>
      <c r="K26" s="15" t="str">
        <f t="shared" si="2"/>
        <v>Hospital Blood Bank Plan</v>
      </c>
      <c r="L26" s="15" t="str">
        <f t="shared" ref="L26:L74" si="3">VLOOKUP($I26,GA_VL,4,FALSE)</f>
        <v xml:space="preserve">Details support for hospitals during a mass casualty incident including delivery during access controlled situations. </v>
      </c>
    </row>
    <row r="27" spans="1:12">
      <c r="A27">
        <f>'Hospital Resources'!I7</f>
        <v>0</v>
      </c>
      <c r="B27">
        <v>26</v>
      </c>
      <c r="C27" t="s">
        <v>158</v>
      </c>
      <c r="D27" s="205" t="s">
        <v>292</v>
      </c>
      <c r="E27" t="s">
        <v>388</v>
      </c>
      <c r="G27">
        <v>34</v>
      </c>
      <c r="H27" s="15">
        <f>IFERROR(INDEX($A$2:$A$74,MATCH(1,INDEX(($A$2:$A$74=LARGE($A$2:$A$74,ROWS(H$1:H26)))*(COUNTIF(H$1:H26,$A$2:$A$74)=0),),0)),H26)</f>
        <v>0</v>
      </c>
      <c r="I27" s="15">
        <f>IFERROR(INDEX($B$2:$B$74,MATCH(1,INDEX(($A$2:$A$74=LARGE($A$2:$A$74,ROWS(I$1:I26)))*(COUNTIF(I$1:I26,$B$2:$B$74)=0),),0)),0)</f>
        <v>26</v>
      </c>
      <c r="J27" s="15" t="str">
        <f t="shared" ref="J27:J74" si="4">VLOOKUP($I27,GA_VL,2,FALSE)</f>
        <v>Hospital Resources</v>
      </c>
      <c r="K27" s="15" t="str">
        <f t="shared" ref="K27:K74" si="5">VLOOKUP($I27,GA_VL,3,FALSE)</f>
        <v>Hospital Closed POD Plans</v>
      </c>
      <c r="L27" s="15" t="str">
        <f t="shared" si="3"/>
        <v>Plans for internal vaccination/prophylaxis of healthcare personnel. May be helpful to quantify the number of employees who would be in need of vaccination or prophylaxis depending on role / job class.</v>
      </c>
    </row>
    <row r="28" spans="1:12">
      <c r="A28">
        <f>'Hospital Resources'!I8</f>
        <v>0</v>
      </c>
      <c r="B28">
        <v>27</v>
      </c>
      <c r="C28" t="s">
        <v>158</v>
      </c>
      <c r="D28" s="205" t="s">
        <v>299</v>
      </c>
      <c r="E28" t="s">
        <v>389</v>
      </c>
      <c r="G28">
        <v>35</v>
      </c>
      <c r="H28" s="15">
        <f>IFERROR(INDEX($A$2:$A$74,MATCH(1,INDEX(($A$2:$A$74=LARGE($A$2:$A$74,ROWS(H$1:H27)))*(COUNTIF(H$1:H27,$A$2:$A$74)=0),),0)),H27)</f>
        <v>0</v>
      </c>
      <c r="I28" s="15">
        <f>IFERROR(INDEX($B$2:$B$74,MATCH(1,INDEX(($A$2:$A$74=LARGE($A$2:$A$74,ROWS(I$1:I27)))*(COUNTIF(I$1:I27,$B$2:$B$74)=0),),0)),0)</f>
        <v>27</v>
      </c>
      <c r="J28" s="15" t="str">
        <f t="shared" si="4"/>
        <v>Hospital Resources</v>
      </c>
      <c r="K28" s="15" t="str">
        <f t="shared" si="5"/>
        <v>Hospital COOP, Recovery/Business Continuity Plan</v>
      </c>
      <c r="L28" s="15" t="str">
        <f t="shared" si="3"/>
        <v xml:space="preserve">Hospital continuity of operation (COOP) plans may help address HVAC, IT/EMR, utility, potable water, power, fuel, vendor / supply chain, food, communications, transportation, and other issues. Facility plans should incorporate these issues with detailed mitigation/redundancy planning, staffing plans, and structural / damage assessments. </v>
      </c>
    </row>
    <row r="29" spans="1:12">
      <c r="A29">
        <f>'Hospital Resources'!I9</f>
        <v>0</v>
      </c>
      <c r="B29">
        <v>28</v>
      </c>
      <c r="C29" t="s">
        <v>158</v>
      </c>
      <c r="D29" s="205" t="s">
        <v>296</v>
      </c>
      <c r="E29" t="s">
        <v>390</v>
      </c>
      <c r="G29">
        <v>36</v>
      </c>
      <c r="H29" s="15">
        <f>IFERROR(INDEX($A$2:$A$74,MATCH(1,INDEX(($A$2:$A$74=LARGE($A$2:$A$74,ROWS(H$1:H28)))*(COUNTIF(H$1:H28,$A$2:$A$74)=0),),0)),H28)</f>
        <v>0</v>
      </c>
      <c r="I29" s="15">
        <f>IFERROR(INDEX($B$2:$B$74,MATCH(1,INDEX(($A$2:$A$74=LARGE($A$2:$A$74,ROWS(I$1:I28)))*(COUNTIF(I$1:I28,$B$2:$B$74)=0),),0)),0)</f>
        <v>28</v>
      </c>
      <c r="J29" s="15" t="str">
        <f t="shared" si="4"/>
        <v>Hospital Resources</v>
      </c>
      <c r="K29" s="15" t="str">
        <f t="shared" si="5"/>
        <v>Hospital Crisis Care/ Crisis Standards of Care Plan</v>
      </c>
      <c r="L29" s="15" t="str">
        <f t="shared" si="3"/>
        <v>Details facility and regional approach to coordination of service and resource management, interface with State plans, and plans for on-site and community-based alternate care systems/sites including relevant facility and regional triggers where defined. Should also address 1135 waivers, and modification of other pertinent local/state rules and regulations to address surge issues, ACS, volunteers, etc.</v>
      </c>
    </row>
    <row r="30" spans="1:12">
      <c r="A30">
        <f>'Hospital Resources'!I10</f>
        <v>0</v>
      </c>
      <c r="B30">
        <v>29</v>
      </c>
      <c r="C30" t="s">
        <v>158</v>
      </c>
      <c r="D30" s="205" t="s">
        <v>293</v>
      </c>
      <c r="E30" t="s">
        <v>391</v>
      </c>
      <c r="G30">
        <v>37</v>
      </c>
      <c r="H30" s="15">
        <f>IFERROR(INDEX($A$2:$A$74,MATCH(1,INDEX(($A$2:$A$74=LARGE($A$2:$A$74,ROWS(H$1:H29)))*(COUNTIF(H$1:H29,$A$2:$A$74)=0),),0)),H29)</f>
        <v>0</v>
      </c>
      <c r="I30" s="15">
        <f>IFERROR(INDEX($B$2:$B$74,MATCH(1,INDEX(($A$2:$A$74=LARGE($A$2:$A$74,ROWS(I$1:I29)))*(COUNTIF(I$1:I29,$B$2:$B$74)=0),),0)),0)</f>
        <v>29</v>
      </c>
      <c r="J30" s="15" t="str">
        <f t="shared" si="4"/>
        <v>Hospital Resources</v>
      </c>
      <c r="K30" s="15" t="str">
        <f t="shared" si="5"/>
        <v>Hospital Decontamination Plan</v>
      </c>
      <c r="L30" s="15" t="str">
        <f t="shared" si="3"/>
        <v>Details facility and coalition capabilities and policies surrounding decontamination of patients. Includes protocols and training policies, includes CHEMPAK acquisition and utilization.</v>
      </c>
    </row>
    <row r="31" spans="1:12">
      <c r="A31">
        <f>'Hospital Resources'!I11</f>
        <v>0</v>
      </c>
      <c r="B31">
        <v>30</v>
      </c>
      <c r="C31" t="s">
        <v>158</v>
      </c>
      <c r="D31" s="205" t="s">
        <v>288</v>
      </c>
      <c r="E31" t="s">
        <v>392</v>
      </c>
      <c r="G31">
        <v>38</v>
      </c>
      <c r="H31" s="15">
        <f>IFERROR(INDEX($A$2:$A$74,MATCH(1,INDEX(($A$2:$A$74=LARGE($A$2:$A$74,ROWS(H$1:H30)))*(COUNTIF(H$1:H30,$A$2:$A$74)=0),),0)),H30)</f>
        <v>0</v>
      </c>
      <c r="I31" s="15">
        <f>IFERROR(INDEX($B$2:$B$74,MATCH(1,INDEX(($A$2:$A$74=LARGE($A$2:$A$74,ROWS(I$1:I30)))*(COUNTIF(I$1:I30,$B$2:$B$74)=0),),0)),0)</f>
        <v>30</v>
      </c>
      <c r="J31" s="15" t="str">
        <f t="shared" si="4"/>
        <v>Hospital Resources</v>
      </c>
      <c r="K31" s="15" t="str">
        <f t="shared" si="5"/>
        <v>Hospital  Evacuation Plan</v>
      </c>
      <c r="L31" s="15" t="str">
        <f t="shared" si="3"/>
        <v>Describes process and support for urgent/emergent evacuation of healthcare facility. Include partial and full emergency evacuation decision making and process, shelter-in-place options, and protocols.</v>
      </c>
    </row>
    <row r="32" spans="1:12">
      <c r="A32">
        <f>'Hospital Resources'!I12</f>
        <v>0</v>
      </c>
      <c r="B32">
        <v>31</v>
      </c>
      <c r="C32" t="s">
        <v>158</v>
      </c>
      <c r="D32" s="205" t="s">
        <v>393</v>
      </c>
      <c r="E32" t="s">
        <v>347</v>
      </c>
      <c r="G32">
        <v>39</v>
      </c>
      <c r="H32" s="15">
        <f>IFERROR(INDEX($A$2:$A$74,MATCH(1,INDEX(($A$2:$A$74=LARGE($A$2:$A$74,ROWS(H$1:H31)))*(COUNTIF(H$1:H31,$A$2:$A$74)=0),),0)),H31)</f>
        <v>0</v>
      </c>
      <c r="I32" s="15">
        <f>IFERROR(INDEX($B$2:$B$74,MATCH(1,INDEX(($A$2:$A$74=LARGE($A$2:$A$74,ROWS(I$1:I31)))*(COUNTIF(I$1:I31,$B$2:$B$74)=0),),0)),0)</f>
        <v>31</v>
      </c>
      <c r="J32" s="15" t="str">
        <f t="shared" si="4"/>
        <v>Hospital Resources</v>
      </c>
      <c r="K32" s="15" t="str">
        <f t="shared" si="5"/>
        <v>Hospital Exercise Plan</v>
      </c>
      <c r="L32" s="15" t="str">
        <f t="shared" si="3"/>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row>
    <row r="33" spans="1:12">
      <c r="A33">
        <f>'Hospital Resources'!I13</f>
        <v>0</v>
      </c>
      <c r="B33">
        <v>32</v>
      </c>
      <c r="C33" t="s">
        <v>158</v>
      </c>
      <c r="D33" s="205" t="s">
        <v>295</v>
      </c>
      <c r="E33" t="s">
        <v>394</v>
      </c>
      <c r="G33">
        <v>40</v>
      </c>
      <c r="H33" s="15">
        <f>IFERROR(INDEX($A$2:$A$74,MATCH(1,INDEX(($A$2:$A$74=LARGE($A$2:$A$74,ROWS(H$1:H32)))*(COUNTIF(H$1:H32,$A$2:$A$74)=0),),0)),H32)</f>
        <v>0</v>
      </c>
      <c r="I33" s="15">
        <f>IFERROR(INDEX($B$2:$B$74,MATCH(1,INDEX(($A$2:$A$74=LARGE($A$2:$A$74,ROWS(I$1:I32)))*(COUNTIF(I$1:I32,$B$2:$B$74)=0),),0)),0)</f>
        <v>32</v>
      </c>
      <c r="J33" s="15" t="str">
        <f t="shared" si="4"/>
        <v>Hospital Resources</v>
      </c>
      <c r="K33" s="15" t="str">
        <f t="shared" si="5"/>
        <v>Hospital Infectious Disease Plan</v>
      </c>
      <c r="L33" s="15" t="str">
        <f t="shared" si="3"/>
        <v>Plans for receiving, assessing, and transferring highly infectious patients including seasonal influenza, Ebola/VHF, avian influenza, and SARS/MERS. Includes protocols and training policies. Include planning collaboration with EMS.</v>
      </c>
    </row>
    <row r="34" spans="1:12">
      <c r="A34">
        <f>'Hospital Resources'!I14</f>
        <v>0</v>
      </c>
      <c r="B34">
        <v>33</v>
      </c>
      <c r="C34" t="s">
        <v>158</v>
      </c>
      <c r="D34" s="205" t="s">
        <v>395</v>
      </c>
      <c r="E34" t="s">
        <v>396</v>
      </c>
      <c r="G34">
        <v>41</v>
      </c>
      <c r="H34" s="15">
        <f>IFERROR(INDEX($A$2:$A$74,MATCH(1,INDEX(($A$2:$A$74=LARGE($A$2:$A$74,ROWS(H$1:H33)))*(COUNTIF(H$1:H33,$A$2:$A$74)=0),),0)),H33)</f>
        <v>0</v>
      </c>
      <c r="I34" s="15">
        <f>IFERROR(INDEX($B$2:$B$74,MATCH(1,INDEX(($A$2:$A$74=LARGE($A$2:$A$74,ROWS(I$1:I33)))*(COUNTIF(I$1:I33,$B$2:$B$74)=0),),0)),0)</f>
        <v>33</v>
      </c>
      <c r="J34" s="15" t="str">
        <f t="shared" si="4"/>
        <v>Hospital Resources</v>
      </c>
      <c r="K34" s="15" t="str">
        <f t="shared" si="5"/>
        <v>Hospital IS/IT System  Failure/ Compromise Plan</v>
      </c>
      <c r="L34" s="15" t="str">
        <f t="shared" si="3"/>
        <v>Includes downtime, cyberattacks, redundancy measures, training, PHI substitutions, and recovery measures.</v>
      </c>
    </row>
    <row r="35" spans="1:12">
      <c r="A35">
        <f>'Hospital Resources'!I15</f>
        <v>0</v>
      </c>
      <c r="B35">
        <v>34</v>
      </c>
      <c r="C35" t="s">
        <v>158</v>
      </c>
      <c r="D35" s="205" t="s">
        <v>297</v>
      </c>
      <c r="E35" t="s">
        <v>399</v>
      </c>
      <c r="G35">
        <v>42</v>
      </c>
      <c r="H35" s="15">
        <f>IFERROR(INDEX($A$2:$A$74,MATCH(1,INDEX(($A$2:$A$74=LARGE($A$2:$A$74,ROWS(H$1:H34)))*(COUNTIF(H$1:H34,$A$2:$A$74)=0),),0)),H34)</f>
        <v>0</v>
      </c>
      <c r="I35" s="15">
        <f>IFERROR(INDEX($B$2:$B$74,MATCH(1,INDEX(($A$2:$A$74=LARGE($A$2:$A$74,ROWS(I$1:I34)))*(COUNTIF(I$1:I34,$B$2:$B$74)=0),),0)),0)</f>
        <v>34</v>
      </c>
      <c r="J35" s="15" t="str">
        <f t="shared" si="4"/>
        <v>Hospital Resources</v>
      </c>
      <c r="K35" s="15" t="str">
        <f t="shared" si="5"/>
        <v>Hospital Patient Tracking and Movement Plan</v>
      </c>
      <c r="L35" s="15" t="str">
        <f t="shared" si="3"/>
        <v>Documents the responsibilities of EMS/PH/Hospitals/EM for tracking incident-related patients and during patient redistribution activities or patient reception activities (e.g. NDMS) in the area. Urban areas should reflect secondary patient movement to achieve load-balancing between hospitals. Rural areas should specify plans to obtain EMS support (including rotor-wing) to transport multiple patients to other receiving facilities from the overloaded local facility. Also include inbound and outbound patient movement and airhead plans including coalition NDMS facilities. (NOTE: this may be the same plan as developed under "Coalition Resources")</v>
      </c>
    </row>
    <row r="36" spans="1:12">
      <c r="A36">
        <f>'Hospital Resources'!I16</f>
        <v>0</v>
      </c>
      <c r="B36">
        <v>35</v>
      </c>
      <c r="C36" t="s">
        <v>158</v>
      </c>
      <c r="D36" s="205" t="s">
        <v>291</v>
      </c>
      <c r="E36" t="s">
        <v>400</v>
      </c>
      <c r="G36">
        <v>43</v>
      </c>
      <c r="H36" s="15">
        <f>IFERROR(INDEX($A$2:$A$74,MATCH(1,INDEX(($A$2:$A$74=LARGE($A$2:$A$74,ROWS(H$1:H35)))*(COUNTIF(H$1:H35,$A$2:$A$74)=0),),0)),H35)</f>
        <v>0</v>
      </c>
      <c r="I36" s="15">
        <f>IFERROR(INDEX($B$2:$B$74,MATCH(1,INDEX(($A$2:$A$74=LARGE($A$2:$A$74,ROWS(I$1:I35)))*(COUNTIF(I$1:I35,$B$2:$B$74)=0),),0)),0)</f>
        <v>35</v>
      </c>
      <c r="J36" s="15" t="str">
        <f t="shared" si="4"/>
        <v>Hospital Resources</v>
      </c>
      <c r="K36" s="15" t="str">
        <f t="shared" si="5"/>
        <v>Hospital Pediatric MCI Plan</v>
      </c>
      <c r="L36" s="15" t="str">
        <f t="shared" si="3"/>
        <v>Include local and regional supplies and patient distribution, pediatric referral centers and resources. Detail hospital’s level of preparedness to manage pediatric casualties.</v>
      </c>
    </row>
    <row r="37" spans="1:12">
      <c r="A37">
        <f>'Hospital Resources'!I17</f>
        <v>0</v>
      </c>
      <c r="B37">
        <v>36</v>
      </c>
      <c r="C37" t="s">
        <v>158</v>
      </c>
      <c r="D37" s="205" t="s">
        <v>298</v>
      </c>
      <c r="E37" t="s">
        <v>401</v>
      </c>
      <c r="G37">
        <v>44</v>
      </c>
      <c r="H37" s="15">
        <f>IFERROR(INDEX($A$2:$A$74,MATCH(1,INDEX(($A$2:$A$74=LARGE($A$2:$A$74,ROWS(H$1:H36)))*(COUNTIF(H$1:H36,$A$2:$A$74)=0),),0)),H36)</f>
        <v>0</v>
      </c>
      <c r="I37" s="15">
        <f>IFERROR(INDEX($B$2:$B$74,MATCH(1,INDEX(($A$2:$A$74=LARGE($A$2:$A$74,ROWS(I$1:I36)))*(COUNTIF(I$1:I36,$B$2:$B$74)=0),),0)),0)</f>
        <v>36</v>
      </c>
      <c r="J37" s="15" t="str">
        <f t="shared" si="4"/>
        <v>Hospital Resources</v>
      </c>
      <c r="K37" s="15" t="str">
        <f t="shared" si="5"/>
        <v>Hospital Security Plan</v>
      </c>
      <c r="L37" s="15" t="str">
        <f t="shared" si="3"/>
        <v>Facility plans may be supported by jurisdictional EM and law enforcement. Facility plans must include access controls and policies (for example, media and family access), as well as policies and training for workplace violence, active shooter, suspected explosive devices, and civil unrest.</v>
      </c>
    </row>
    <row r="38" spans="1:12">
      <c r="A38">
        <f>'Hospital Resources'!I18</f>
        <v>0</v>
      </c>
      <c r="B38">
        <v>37</v>
      </c>
      <c r="C38" t="s">
        <v>158</v>
      </c>
      <c r="D38" s="205" t="s">
        <v>287</v>
      </c>
      <c r="E38" t="s">
        <v>402</v>
      </c>
      <c r="G38">
        <v>45</v>
      </c>
      <c r="H38" s="15">
        <f>IFERROR(INDEX($A$2:$A$74,MATCH(1,INDEX(($A$2:$A$74=LARGE($A$2:$A$74,ROWS(H$1:H37)))*(COUNTIF(H$1:H37,$A$2:$A$74)=0),),0)),H37)</f>
        <v>0</v>
      </c>
      <c r="I38" s="15">
        <f>IFERROR(INDEX($B$2:$B$74,MATCH(1,INDEX(($A$2:$A$74=LARGE($A$2:$A$74,ROWS(I$1:I37)))*(COUNTIF(I$1:I37,$B$2:$B$74)=0),),0)),0)</f>
        <v>37</v>
      </c>
      <c r="J38" s="15" t="str">
        <f t="shared" si="4"/>
        <v>Hospital Resources</v>
      </c>
      <c r="K38" s="15" t="str">
        <f t="shared" si="5"/>
        <v xml:space="preserve">Hospital Staff and Resource Sharing Plan </v>
      </c>
      <c r="L38" s="15" t="str">
        <f t="shared" si="3"/>
        <v xml:space="preserve">Details how staff and resources will be shared between facilities and policies/protocols. Include written plan for how needed assistance will be reported to others (phone, information sharing platform etc.) and hospital’s role in HCC MOU/MAA to support emergency staffing and resource support. </v>
      </c>
    </row>
    <row r="39" spans="1:12">
      <c r="A39">
        <f>'Hospital Resources'!I19</f>
        <v>0</v>
      </c>
      <c r="B39">
        <v>38</v>
      </c>
      <c r="C39" t="s">
        <v>158</v>
      </c>
      <c r="D39" s="205" t="s">
        <v>403</v>
      </c>
      <c r="E39" t="s">
        <v>404</v>
      </c>
      <c r="G39">
        <v>46</v>
      </c>
      <c r="H39" s="15">
        <f>IFERROR(INDEX($A$2:$A$74,MATCH(1,INDEX(($A$2:$A$74=LARGE($A$2:$A$74,ROWS(H$1:H38)))*(COUNTIF(H$1:H38,$A$2:$A$74)=0),),0)),H38)</f>
        <v>0</v>
      </c>
      <c r="I39" s="15">
        <f>IFERROR(INDEX($B$2:$B$74,MATCH(1,INDEX(($A$2:$A$74=LARGE($A$2:$A$74,ROWS(I$1:I38)))*(COUNTIF(I$1:I38,$B$2:$B$74)=0),),0)),0)</f>
        <v>38</v>
      </c>
      <c r="J39" s="15" t="str">
        <f t="shared" si="4"/>
        <v>Hospital Resources</v>
      </c>
      <c r="K39" s="15" t="str">
        <f t="shared" si="5"/>
        <v>Hospital Surge Capacity Plan</v>
      </c>
      <c r="L39" s="15" t="str">
        <f t="shared" si="3"/>
        <v>Describe how the hospital will prepare for a surge of patients requiring medical treatment beyond normal operating capacity. Include immediate bed availability as a means to provide adequate levels of care to all patients during a disaster as applicable.</v>
      </c>
    </row>
    <row r="40" spans="1:12">
      <c r="A40">
        <f>'Hospital Resources'!I20</f>
        <v>0</v>
      </c>
      <c r="B40">
        <v>39</v>
      </c>
      <c r="C40" t="s">
        <v>158</v>
      </c>
      <c r="D40" s="205" t="s">
        <v>289</v>
      </c>
      <c r="E40" t="s">
        <v>290</v>
      </c>
      <c r="G40">
        <v>47</v>
      </c>
      <c r="H40" s="15">
        <f>IFERROR(INDEX($A$2:$A$74,MATCH(1,INDEX(($A$2:$A$74=LARGE($A$2:$A$74,ROWS(H$1:H39)))*(COUNTIF(H$1:H39,$A$2:$A$74)=0),),0)),H39)</f>
        <v>0</v>
      </c>
      <c r="I40" s="15">
        <f>IFERROR(INDEX($B$2:$B$74,MATCH(1,INDEX(($A$2:$A$74=LARGE($A$2:$A$74,ROWS(I$1:I39)))*(COUNTIF(I$1:I39,$B$2:$B$74)=0),),0)),0)</f>
        <v>39</v>
      </c>
      <c r="J40" s="15" t="str">
        <f t="shared" si="4"/>
        <v>Hospital Resources</v>
      </c>
      <c r="K40" s="15" t="str">
        <f t="shared" si="5"/>
        <v>Hospital Surgical/ Burn MCI Plan</v>
      </c>
      <c r="L40" s="15" t="str">
        <f t="shared" si="3"/>
        <v>Including local and regional supplies and patient distribution. Includes protocols and training policies. Surgical burn mass casualty incident (MCI) plans can address events such as active shooter or bombings.</v>
      </c>
    </row>
    <row r="41" spans="1:12">
      <c r="A41">
        <f>'Hospital Resources'!I21</f>
        <v>0</v>
      </c>
      <c r="B41">
        <v>40</v>
      </c>
      <c r="C41" t="s">
        <v>158</v>
      </c>
      <c r="D41" s="205" t="s">
        <v>405</v>
      </c>
      <c r="E41" t="s">
        <v>406</v>
      </c>
      <c r="G41">
        <v>48</v>
      </c>
      <c r="H41" s="15">
        <f>IFERROR(INDEX($A$2:$A$74,MATCH(1,INDEX(($A$2:$A$74=LARGE($A$2:$A$74,ROWS(H$1:H40)))*(COUNTIF(H$1:H40,$A$2:$A$74)=0),),0)),H40)</f>
        <v>0</v>
      </c>
      <c r="I41" s="15">
        <f>IFERROR(INDEX($B$2:$B$74,MATCH(1,INDEX(($A$2:$A$74=LARGE($A$2:$A$74,ROWS(I$1:I40)))*(COUNTIF(I$1:I40,$B$2:$B$74)=0),),0)),0)</f>
        <v>40</v>
      </c>
      <c r="J41" s="15" t="str">
        <f t="shared" si="4"/>
        <v>Hospital Resources</v>
      </c>
      <c r="K41" s="15" t="str">
        <f t="shared" si="5"/>
        <v>Hospital Volunteer Management Plan</v>
      </c>
      <c r="L41" s="15" t="str">
        <f t="shared" si="3"/>
        <v>Including capabilities, deployment parameters/priorities, and process inclusive of Medical Reserve Corps as applicable.</v>
      </c>
    </row>
    <row r="42" spans="1:12">
      <c r="A42">
        <f>'Public Health Resources'!I5</f>
        <v>0</v>
      </c>
      <c r="B42">
        <v>41</v>
      </c>
      <c r="C42" t="s">
        <v>9</v>
      </c>
      <c r="D42" s="205" t="s">
        <v>300</v>
      </c>
      <c r="E42" t="s">
        <v>432</v>
      </c>
      <c r="G42">
        <v>49</v>
      </c>
      <c r="H42" s="15">
        <f>IFERROR(INDEX($A$2:$A$74,MATCH(1,INDEX(($A$2:$A$74=LARGE($A$2:$A$74,ROWS(H$1:H41)))*(COUNTIF(H$1:H41,$A$2:$A$74)=0),),0)),H41)</f>
        <v>0</v>
      </c>
      <c r="I42" s="15">
        <f>IFERROR(INDEX($B$2:$B$74,MATCH(1,INDEX(($A$2:$A$74=LARGE($A$2:$A$74,ROWS(I$1:I41)))*(COUNTIF(I$1:I41,$B$2:$B$74)=0),),0)),0)</f>
        <v>41</v>
      </c>
      <c r="J42" s="15" t="str">
        <f t="shared" si="4"/>
        <v>Public Health Resources</v>
      </c>
      <c r="K42" s="15" t="str">
        <f t="shared" si="5"/>
        <v>Public Health Access and Functional Needs Plan*</v>
      </c>
      <c r="L42" s="15" t="str">
        <f t="shared" si="3"/>
        <v>Defines populations in the community at risk of potential access/care based on emPOWER and other databases, demographic information, coordination with renal and other patient networks, liaison with cultural and advocacy groups and defining challenges and solutions for the needs of specific populations in relation to access to care, appropriate shelter accommodations, transport, and treatment needs.</v>
      </c>
    </row>
    <row r="43" spans="1:12">
      <c r="A43">
        <f>'Public Health Resources'!I6</f>
        <v>0</v>
      </c>
      <c r="B43">
        <v>42</v>
      </c>
      <c r="C43" t="s">
        <v>9</v>
      </c>
      <c r="D43" s="205" t="s">
        <v>302</v>
      </c>
      <c r="E43" t="s">
        <v>433</v>
      </c>
      <c r="G43">
        <v>50</v>
      </c>
      <c r="H43" s="15">
        <f>IFERROR(INDEX($A$2:$A$74,MATCH(1,INDEX(($A$2:$A$74=LARGE($A$2:$A$74,ROWS(H$1:H42)))*(COUNTIF(H$1:H42,$A$2:$A$74)=0),),0)),H42)</f>
        <v>0</v>
      </c>
      <c r="I43" s="15">
        <f>IFERROR(INDEX($B$2:$B$74,MATCH(1,INDEX(($A$2:$A$74=LARGE($A$2:$A$74,ROWS(I$1:I42)))*(COUNTIF(I$1:I42,$B$2:$B$74)=0),),0)),0)</f>
        <v>42</v>
      </c>
      <c r="J43" s="15" t="str">
        <f t="shared" si="4"/>
        <v>Public Health Resources</v>
      </c>
      <c r="K43" s="15" t="str">
        <f t="shared" si="5"/>
        <v>Public Health Alternate Care Systems/ Sites Plan</v>
      </c>
      <c r="L43" s="15" t="str">
        <f t="shared" si="3"/>
        <v>Including telephonic/telemedicine, screening/early treatment, and non-ambulatory care – EM and hospitals will have contributing responsibilities.</v>
      </c>
    </row>
    <row r="44" spans="1:12">
      <c r="A44">
        <f>'Public Health Resources'!I7</f>
        <v>0</v>
      </c>
      <c r="B44">
        <v>43</v>
      </c>
      <c r="C44" t="s">
        <v>9</v>
      </c>
      <c r="D44" s="205" t="s">
        <v>443</v>
      </c>
      <c r="E44" t="s">
        <v>444</v>
      </c>
      <c r="G44">
        <v>51</v>
      </c>
      <c r="H44" s="15">
        <f>IFERROR(INDEX($A$2:$A$74,MATCH(1,INDEX(($A$2:$A$74=LARGE($A$2:$A$74,ROWS(H$1:H43)))*(COUNTIF(H$1:H43,$A$2:$A$74)=0),),0)),H43)</f>
        <v>0</v>
      </c>
      <c r="I44" s="15">
        <f>IFERROR(INDEX($B$2:$B$74,MATCH(1,INDEX(($A$2:$A$74=LARGE($A$2:$A$74,ROWS(I$1:I43)))*(COUNTIF(I$1:I43,$B$2:$B$74)=0),),0)),0)</f>
        <v>43</v>
      </c>
      <c r="J44" s="15" t="str">
        <f t="shared" si="4"/>
        <v>Public Health Resources</v>
      </c>
      <c r="K44" s="15" t="str">
        <f t="shared" si="5"/>
        <v>Public Health Behavioral Health Plan</v>
      </c>
      <c r="L44" s="15" t="str">
        <f t="shared" si="3"/>
        <v>Including identification of population at risk, community support, screening, access to services, treatment.</v>
      </c>
    </row>
    <row r="45" spans="1:12">
      <c r="A45">
        <f>'Public Health Resources'!I8</f>
        <v>0</v>
      </c>
      <c r="B45">
        <v>44</v>
      </c>
      <c r="C45" t="s">
        <v>9</v>
      </c>
      <c r="D45" s="205" t="s">
        <v>325</v>
      </c>
      <c r="E45" t="s">
        <v>434</v>
      </c>
      <c r="G45">
        <v>52</v>
      </c>
      <c r="H45" s="15">
        <f>IFERROR(INDEX($A$2:$A$74,MATCH(1,INDEX(($A$2:$A$74=LARGE($A$2:$A$74,ROWS(H$1:H44)))*(COUNTIF(H$1:H44,$A$2:$A$74)=0),),0)),H44)</f>
        <v>0</v>
      </c>
      <c r="I45" s="15">
        <f>IFERROR(INDEX($B$2:$B$74,MATCH(1,INDEX(($A$2:$A$74=LARGE($A$2:$A$74,ROWS(I$1:I44)))*(COUNTIF(I$1:I44,$B$2:$B$74)=0),),0)),0)</f>
        <v>44</v>
      </c>
      <c r="J45" s="15" t="str">
        <f t="shared" si="4"/>
        <v>Public Health Resources</v>
      </c>
      <c r="K45" s="15" t="str">
        <f t="shared" si="5"/>
        <v>Public Health COOP, Recovery/Business Continuity Plan</v>
      </c>
      <c r="L45" s="15" t="str">
        <f t="shared" si="3"/>
        <v>Describes the continuity of operations (COOP) of public health response functions including backup for personnel, communication systems, and logistical support (assets).</v>
      </c>
    </row>
    <row r="46" spans="1:12">
      <c r="A46">
        <f>'Public Health Resources'!I9</f>
        <v>0</v>
      </c>
      <c r="B46">
        <v>45</v>
      </c>
      <c r="C46" t="s">
        <v>9</v>
      </c>
      <c r="D46" s="205" t="s">
        <v>306</v>
      </c>
      <c r="E46" t="s">
        <v>237</v>
      </c>
      <c r="G46">
        <v>53</v>
      </c>
      <c r="H46" s="15">
        <f>IFERROR(INDEX($A$2:$A$74,MATCH(1,INDEX(($A$2:$A$74=LARGE($A$2:$A$74,ROWS(H$1:H45)))*(COUNTIF(H$1:H45,$A$2:$A$74)=0),),0)),H45)</f>
        <v>0</v>
      </c>
      <c r="I46" s="15">
        <f>IFERROR(INDEX($B$2:$B$74,MATCH(1,INDEX(($A$2:$A$74=LARGE($A$2:$A$74,ROWS(I$1:I45)))*(COUNTIF(I$1:I45,$B$2:$B$74)=0),),0)),0)</f>
        <v>45</v>
      </c>
      <c r="J46" s="15" t="str">
        <f t="shared" si="4"/>
        <v>Public Health Resources</v>
      </c>
      <c r="K46" s="15" t="str">
        <f t="shared" si="5"/>
        <v>Public Health ESF-8 / Emergency Operations Plan</v>
      </c>
      <c r="L46" s="15" t="str">
        <f t="shared" si="3"/>
        <v>The jurisdictional emergency management plan should specify the lead agency for health and medical issues. Either this plan or the Public Health Emergency Operations Plan should specify the integration of the hospitals and EMS into the jurisdictional plan. This should include how information is shared with and between agencies, the process for resource requests, and the role of PH and EM relative to the coalition partners.</v>
      </c>
    </row>
    <row r="47" spans="1:12">
      <c r="A47">
        <f>'Public Health Resources'!I10</f>
        <v>0</v>
      </c>
      <c r="B47">
        <v>46</v>
      </c>
      <c r="C47" t="s">
        <v>9</v>
      </c>
      <c r="D47" s="205" t="s">
        <v>305</v>
      </c>
      <c r="E47" t="s">
        <v>435</v>
      </c>
      <c r="G47">
        <v>54</v>
      </c>
      <c r="H47" s="15">
        <f>IFERROR(INDEX($A$2:$A$74,MATCH(1,INDEX(($A$2:$A$74=LARGE($A$2:$A$74,ROWS(H$1:H46)))*(COUNTIF(H$1:H46,$A$2:$A$74)=0),),0)),H46)</f>
        <v>0</v>
      </c>
      <c r="I47" s="15">
        <f>IFERROR(INDEX($B$2:$B$74,MATCH(1,INDEX(($A$2:$A$74=LARGE($A$2:$A$74,ROWS(I$1:I46)))*(COUNTIF(I$1:I46,$B$2:$B$74)=0),),0)),0)</f>
        <v>46</v>
      </c>
      <c r="J47" s="15" t="str">
        <f t="shared" si="4"/>
        <v>Public Health Resources</v>
      </c>
      <c r="K47" s="15" t="str">
        <f t="shared" si="5"/>
        <v>Public Health Evacuation Plan</v>
      </c>
      <c r="L47" s="15" t="str">
        <f t="shared" si="3"/>
        <v>Describes the PH role and coordination efforts during an evacuation. (NOTE: this can be the same plan or coordinated with coalition evacuation plans for hospitals, long term care, etc.).</v>
      </c>
    </row>
    <row r="48" spans="1:12">
      <c r="A48">
        <f>'Public Health Resources'!I11</f>
        <v>0</v>
      </c>
      <c r="B48">
        <v>47</v>
      </c>
      <c r="C48" t="s">
        <v>9</v>
      </c>
      <c r="D48" s="205" t="s">
        <v>436</v>
      </c>
      <c r="E48" t="s">
        <v>347</v>
      </c>
      <c r="G48">
        <v>55</v>
      </c>
      <c r="H48" s="15">
        <f>IFERROR(INDEX($A$2:$A$74,MATCH(1,INDEX(($A$2:$A$74=LARGE($A$2:$A$74,ROWS(H$1:H47)))*(COUNTIF(H$1:H47,$A$2:$A$74)=0),),0)),H47)</f>
        <v>0</v>
      </c>
      <c r="I48" s="15">
        <f>IFERROR(INDEX($B$2:$B$74,MATCH(1,INDEX(($A$2:$A$74=LARGE($A$2:$A$74,ROWS(I$1:I47)))*(COUNTIF(I$1:I47,$B$2:$B$74)=0),),0)),0)</f>
        <v>47</v>
      </c>
      <c r="J48" s="15" t="str">
        <f t="shared" si="4"/>
        <v>Public Health Resources</v>
      </c>
      <c r="K48" s="15" t="str">
        <f t="shared" si="5"/>
        <v>Public Health Exercise Plan</v>
      </c>
      <c r="L48" s="15" t="str">
        <f t="shared" si="3"/>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row>
    <row r="49" spans="1:12">
      <c r="A49">
        <f>'Public Health Resources'!I12</f>
        <v>0</v>
      </c>
      <c r="B49">
        <v>48</v>
      </c>
      <c r="C49" t="s">
        <v>9</v>
      </c>
      <c r="D49" s="205" t="s">
        <v>471</v>
      </c>
      <c r="E49" t="s">
        <v>49</v>
      </c>
      <c r="G49">
        <v>56</v>
      </c>
      <c r="H49" s="15">
        <f>IFERROR(INDEX($A$2:$A$74,MATCH(1,INDEX(($A$2:$A$74=LARGE($A$2:$A$74,ROWS(H$1:H48)))*(COUNTIF(H$1:H48,$A$2:$A$74)=0),),0)),H48)</f>
        <v>0</v>
      </c>
      <c r="I49" s="15">
        <f>IFERROR(INDEX($B$2:$B$74,MATCH(1,INDEX(($A$2:$A$74=LARGE($A$2:$A$74,ROWS(I$1:I48)))*(COUNTIF(I$1:I48,$B$2:$B$74)=0),),0)),0)</f>
        <v>48</v>
      </c>
      <c r="J49" s="15" t="str">
        <f t="shared" si="4"/>
        <v>Public Health Resources</v>
      </c>
      <c r="K49" s="15" t="str">
        <f t="shared" si="5"/>
        <v>Public Health Family Assistance Center Plan</v>
      </c>
      <c r="L49" s="15" t="str">
        <f t="shared" si="3"/>
        <v>Integrated with hospitals, EOCs, and support organizations (e.g. ARC) – may include physical and virtual operations for re-unification and notifications</v>
      </c>
    </row>
    <row r="50" spans="1:12">
      <c r="A50">
        <f>'Public Health Resources'!I13</f>
        <v>0</v>
      </c>
      <c r="B50">
        <v>49</v>
      </c>
      <c r="C50" t="s">
        <v>9</v>
      </c>
      <c r="D50" s="205" t="s">
        <v>437</v>
      </c>
      <c r="E50" t="s">
        <v>396</v>
      </c>
      <c r="G50">
        <v>57</v>
      </c>
      <c r="H50" s="15">
        <f>IFERROR(INDEX($A$2:$A$74,MATCH(1,INDEX(($A$2:$A$74=LARGE($A$2:$A$74,ROWS(H$1:H49)))*(COUNTIF(H$1:H49,$A$2:$A$74)=0),),0)),H49)</f>
        <v>0</v>
      </c>
      <c r="I50" s="15">
        <f>IFERROR(INDEX($B$2:$B$74,MATCH(1,INDEX(($A$2:$A$74=LARGE($A$2:$A$74,ROWS(I$1:I49)))*(COUNTIF(I$1:I49,$B$2:$B$74)=0),),0)),0)</f>
        <v>49</v>
      </c>
      <c r="J50" s="15" t="str">
        <f t="shared" si="4"/>
        <v>Public Health Resources</v>
      </c>
      <c r="K50" s="15" t="str">
        <f t="shared" si="5"/>
        <v>Public Health IS/IT System  Failure/ Compromise Plan</v>
      </c>
      <c r="L50" s="15" t="str">
        <f t="shared" si="3"/>
        <v>Includes downtime, cyberattacks, redundancy measures, training, PHI substitutions, and recovery measures.</v>
      </c>
    </row>
    <row r="51" spans="1:12">
      <c r="A51">
        <f>'Public Health Resources'!I14</f>
        <v>0</v>
      </c>
      <c r="B51">
        <v>50</v>
      </c>
      <c r="C51" t="s">
        <v>9</v>
      </c>
      <c r="D51" s="205" t="s">
        <v>304</v>
      </c>
      <c r="E51" t="s">
        <v>50</v>
      </c>
      <c r="G51">
        <v>58</v>
      </c>
      <c r="H51" s="15">
        <f>IFERROR(INDEX($A$2:$A$74,MATCH(1,INDEX(($A$2:$A$74=LARGE($A$2:$A$74,ROWS(H$1:H50)))*(COUNTIF(H$1:H50,$A$2:$A$74)=0),),0)),H50)</f>
        <v>0</v>
      </c>
      <c r="I51" s="15">
        <f>IFERROR(INDEX($B$2:$B$74,MATCH(1,INDEX(($A$2:$A$74=LARGE($A$2:$A$74,ROWS(I$1:I50)))*(COUNTIF(I$1:I50,$B$2:$B$74)=0),),0)),0)</f>
        <v>50</v>
      </c>
      <c r="J51" s="15" t="str">
        <f t="shared" si="4"/>
        <v>Public Health Resources</v>
      </c>
      <c r="K51" s="15" t="str">
        <f t="shared" si="5"/>
        <v>Public Health Legal/ Regulatory Plan</v>
      </c>
      <c r="L51" s="15" t="str">
        <f t="shared" si="3"/>
        <v>Defines powers of State vs. local jurisdictions and local ordinances that may affect disaster response (e.g. disaster declarations, emergency orders, seizure powers, isolation and quarantine, changes to usual rules/requirements in disasters)</v>
      </c>
    </row>
    <row r="52" spans="1:12">
      <c r="A52">
        <f>'Public Health Resources'!I15</f>
        <v>0</v>
      </c>
      <c r="B52">
        <v>51</v>
      </c>
      <c r="C52" t="s">
        <v>9</v>
      </c>
      <c r="D52" s="205" t="s">
        <v>439</v>
      </c>
      <c r="E52" t="s">
        <v>438</v>
      </c>
      <c r="G52">
        <v>59</v>
      </c>
      <c r="H52" s="15">
        <f>IFERROR(INDEX($A$2:$A$74,MATCH(1,INDEX(($A$2:$A$74=LARGE($A$2:$A$74,ROWS(H$1:H51)))*(COUNTIF(H$1:H51,$A$2:$A$74)=0),),0)),H51)</f>
        <v>0</v>
      </c>
      <c r="I52" s="15">
        <f>IFERROR(INDEX($B$2:$B$74,MATCH(1,INDEX(($A$2:$A$74=LARGE($A$2:$A$74,ROWS(I$1:I51)))*(COUNTIF(I$1:I51,$B$2:$B$74)=0),),0)),0)</f>
        <v>51</v>
      </c>
      <c r="J52" s="15" t="str">
        <f t="shared" si="4"/>
        <v>Public Health Resources</v>
      </c>
      <c r="K52" s="15" t="str">
        <f t="shared" si="5"/>
        <v>Public Health Mass Mortuary/Fatality Plan</v>
      </c>
      <c r="L52" s="15" t="str">
        <f t="shared" si="3"/>
        <v>Includes role of the facilities, medical examiner/coroner and roles and responsibilities of the local agencies.</v>
      </c>
    </row>
    <row r="53" spans="1:12">
      <c r="A53">
        <f>'Public Health Resources'!I16</f>
        <v>0</v>
      </c>
      <c r="B53">
        <v>52</v>
      </c>
      <c r="C53" t="s">
        <v>9</v>
      </c>
      <c r="D53" s="205" t="s">
        <v>440</v>
      </c>
      <c r="E53" t="s">
        <v>441</v>
      </c>
      <c r="G53">
        <v>60</v>
      </c>
      <c r="H53" s="15">
        <f>IFERROR(INDEX($A$2:$A$74,MATCH(1,INDEX(($A$2:$A$74=LARGE($A$2:$A$74,ROWS(H$1:H52)))*(COUNTIF(H$1:H52,$A$2:$A$74)=0),),0)),H52)</f>
        <v>0</v>
      </c>
      <c r="I53" s="15">
        <f>IFERROR(INDEX($B$2:$B$74,MATCH(1,INDEX(($A$2:$A$74=LARGE($A$2:$A$74,ROWS(I$1:I52)))*(COUNTIF(I$1:I52,$B$2:$B$74)=0),),0)),0)</f>
        <v>52</v>
      </c>
      <c r="J53" s="15" t="str">
        <f t="shared" si="4"/>
        <v>Public Health Resources</v>
      </c>
      <c r="K53" s="15" t="str">
        <f t="shared" si="5"/>
        <v>Public Health Medical Countermeasures Plan</v>
      </c>
      <c r="L53" s="15" t="str">
        <f t="shared" si="3"/>
        <v>Include mass vaccination/prophylaxis (closed and open PODs), Chempack, and plans for receipt and distribution of other countermeasures from the SNS and other assets.</v>
      </c>
    </row>
    <row r="54" spans="1:12">
      <c r="A54">
        <f>'Public Health Resources'!I17</f>
        <v>0</v>
      </c>
      <c r="B54">
        <v>53</v>
      </c>
      <c r="C54" t="s">
        <v>9</v>
      </c>
      <c r="D54" s="205" t="s">
        <v>301</v>
      </c>
      <c r="E54" t="s">
        <v>48</v>
      </c>
      <c r="G54">
        <v>61</v>
      </c>
      <c r="H54" s="15">
        <f>IFERROR(INDEX($A$2:$A$74,MATCH(1,INDEX(($A$2:$A$74=LARGE($A$2:$A$74,ROWS(H$1:H53)))*(COUNTIF(H$1:H53,$A$2:$A$74)=0),),0)),H53)</f>
        <v>0</v>
      </c>
      <c r="I54" s="15">
        <f>IFERROR(INDEX($B$2:$B$74,MATCH(1,INDEX(($A$2:$A$74=LARGE($A$2:$A$74,ROWS(I$1:I53)))*(COUNTIF(I$1:I53,$B$2:$B$74)=0),),0)),0)</f>
        <v>53</v>
      </c>
      <c r="J54" s="15" t="str">
        <f t="shared" si="4"/>
        <v>Public Health Resources</v>
      </c>
      <c r="K54" s="15" t="str">
        <f t="shared" si="5"/>
        <v>Public Health Risk Communication Plan</v>
      </c>
      <c r="L54" s="15" t="str">
        <f t="shared" si="3"/>
        <v>Integrated with community / state JIS and coalition partners</v>
      </c>
    </row>
    <row r="55" spans="1:12">
      <c r="A55">
        <f>'Public Health Resources'!I18</f>
        <v>0</v>
      </c>
      <c r="B55">
        <v>54</v>
      </c>
      <c r="C55" t="s">
        <v>9</v>
      </c>
      <c r="D55" s="205" t="s">
        <v>445</v>
      </c>
      <c r="E55" t="s">
        <v>446</v>
      </c>
      <c r="G55">
        <v>62</v>
      </c>
      <c r="H55" s="15">
        <f>IFERROR(INDEX($A$2:$A$74,MATCH(1,INDEX(($A$2:$A$74=LARGE($A$2:$A$74,ROWS(H$1:H54)))*(COUNTIF(H$1:H54,$A$2:$A$74)=0),),0)),H54)</f>
        <v>0</v>
      </c>
      <c r="I55" s="15">
        <f>IFERROR(INDEX($B$2:$B$74,MATCH(1,INDEX(($A$2:$A$74=LARGE($A$2:$A$74,ROWS(I$1:I54)))*(COUNTIF(I$1:I54,$B$2:$B$74)=0),),0)),0)</f>
        <v>54</v>
      </c>
      <c r="J55" s="15" t="str">
        <f t="shared" si="4"/>
        <v>Public Health Resources</v>
      </c>
      <c r="K55" s="15" t="str">
        <f t="shared" si="5"/>
        <v>Public Health Shelter Support Plan</v>
      </c>
      <c r="L55" s="15" t="str">
        <f t="shared" si="3"/>
        <v>Provision of medical care / support in shelter environments.</v>
      </c>
    </row>
    <row r="56" spans="1:12">
      <c r="A56">
        <f>'Public Health Resources'!I19</f>
        <v>0</v>
      </c>
      <c r="B56">
        <v>55</v>
      </c>
      <c r="C56" t="s">
        <v>9</v>
      </c>
      <c r="D56" s="205" t="s">
        <v>442</v>
      </c>
      <c r="E56" t="s">
        <v>406</v>
      </c>
      <c r="G56">
        <v>63</v>
      </c>
      <c r="H56" s="15">
        <f>IFERROR(INDEX($A$2:$A$74,MATCH(1,INDEX(($A$2:$A$74=LARGE($A$2:$A$74,ROWS(H$1:H55)))*(COUNTIF(H$1:H55,$A$2:$A$74)=0),),0)),H55)</f>
        <v>0</v>
      </c>
      <c r="I56" s="15">
        <f>IFERROR(INDEX($B$2:$B$74,MATCH(1,INDEX(($A$2:$A$74=LARGE($A$2:$A$74,ROWS(I$1:I55)))*(COUNTIF(I$1:I55,$B$2:$B$74)=0),),0)),0)</f>
        <v>55</v>
      </c>
      <c r="J56" s="15" t="str">
        <f t="shared" si="4"/>
        <v>Public Health Resources</v>
      </c>
      <c r="K56" s="15" t="str">
        <f t="shared" si="5"/>
        <v>Public Health Volunteer Management Plan</v>
      </c>
      <c r="L56" s="15" t="str">
        <f t="shared" si="3"/>
        <v>Including capabilities, deployment parameters/priorities, and process inclusive of Medical Reserve Corps as applicable.</v>
      </c>
    </row>
    <row r="57" spans="1:12">
      <c r="A57">
        <f>'Long Term Care Resources'!I5</f>
        <v>0</v>
      </c>
      <c r="B57">
        <v>56</v>
      </c>
      <c r="C57" t="s">
        <v>10</v>
      </c>
      <c r="D57" s="205" t="s">
        <v>313</v>
      </c>
      <c r="E57" t="s">
        <v>449</v>
      </c>
      <c r="G57">
        <v>64</v>
      </c>
      <c r="H57" s="15">
        <f>IFERROR(INDEX($A$2:$A$74,MATCH(1,INDEX(($A$2:$A$74=LARGE($A$2:$A$74,ROWS(H$1:H56)))*(COUNTIF(H$1:H56,$A$2:$A$74)=0),),0)),H56)</f>
        <v>0</v>
      </c>
      <c r="I57" s="15">
        <f>IFERROR(INDEX($B$2:$B$74,MATCH(1,INDEX(($A$2:$A$74=LARGE($A$2:$A$74,ROWS(I$1:I56)))*(COUNTIF(I$1:I56,$B$2:$B$74)=0),),0)),0)</f>
        <v>56</v>
      </c>
      <c r="J57" s="15" t="str">
        <f t="shared" si="4"/>
        <v>Long Term Care Resources</v>
      </c>
      <c r="K57" s="15" t="str">
        <f t="shared" si="5"/>
        <v>LTC COOP, Recovery/ Business Continuity Plan</v>
      </c>
      <c r="L57" s="15" t="str">
        <f t="shared" si="3"/>
        <v xml:space="preserve">LTC continuity of operations (COOP) plans should address HVAC, IT/EMR, utility, potable water, power, fuel, vendor / supply chain, food, communications, transportation, and other relevant issues. Facility plans should incorporate these issues with detailed mitigation/redundancy planning as well as IT/IS contingency plans, staffing plans, and structural / damage assessments. </v>
      </c>
    </row>
    <row r="58" spans="1:12">
      <c r="A58">
        <f>'Long Term Care Resources'!I6</f>
        <v>0</v>
      </c>
      <c r="B58">
        <v>57</v>
      </c>
      <c r="C58" t="s">
        <v>10</v>
      </c>
      <c r="D58" s="205" t="s">
        <v>307</v>
      </c>
      <c r="E58" t="s">
        <v>450</v>
      </c>
      <c r="G58">
        <v>65</v>
      </c>
      <c r="H58" s="15">
        <f>IFERROR(INDEX($A$2:$A$74,MATCH(1,INDEX(($A$2:$A$74=LARGE($A$2:$A$74,ROWS(H$1:H57)))*(COUNTIF(H$1:H57,$A$2:$A$74)=0),),0)),H57)</f>
        <v>0</v>
      </c>
      <c r="I58" s="15">
        <f>IFERROR(INDEX($B$2:$B$74,MATCH(1,INDEX(($A$2:$A$74=LARGE($A$2:$A$74,ROWS(I$1:I57)))*(COUNTIF(I$1:I57,$B$2:$B$74)=0),),0)),0)</f>
        <v>57</v>
      </c>
      <c r="J58" s="15" t="str">
        <f t="shared" si="4"/>
        <v>Long Term Care Resources</v>
      </c>
      <c r="K58" s="15" t="str">
        <f t="shared" si="5"/>
        <v>LTC Emergency Operations Plan</v>
      </c>
      <c r="L58" s="15" t="str">
        <f t="shared" si="3"/>
        <v>All-hazards response plan for the facility. Include appropriate incident management system (NIMS, modified HICS) and relevant training. This should include documentation of information sharing and coordination process with the healthcare coalition and its partners.</v>
      </c>
    </row>
    <row r="59" spans="1:12">
      <c r="A59">
        <f>'Long Term Care Resources'!I7</f>
        <v>0</v>
      </c>
      <c r="B59">
        <v>58</v>
      </c>
      <c r="C59" t="s">
        <v>10</v>
      </c>
      <c r="D59" s="205" t="s">
        <v>311</v>
      </c>
      <c r="E59" t="s">
        <v>451</v>
      </c>
      <c r="G59">
        <v>66</v>
      </c>
      <c r="H59" s="15">
        <f>IFERROR(INDEX($A$2:$A$74,MATCH(1,INDEX(($A$2:$A$74=LARGE($A$2:$A$74,ROWS(H$1:H58)))*(COUNTIF(H$1:H58,$A$2:$A$74)=0),),0)),H58)</f>
        <v>0</v>
      </c>
      <c r="I59" s="15">
        <f>IFERROR(INDEX($B$2:$B$74,MATCH(1,INDEX(($A$2:$A$74=LARGE($A$2:$A$74,ROWS(I$1:I58)))*(COUNTIF(I$1:I58,$B$2:$B$74)=0),),0)),0)</f>
        <v>58</v>
      </c>
      <c r="J59" s="15" t="str">
        <f t="shared" si="4"/>
        <v>Long Term Care Resources</v>
      </c>
      <c r="K59" s="15" t="str">
        <f t="shared" si="5"/>
        <v>LTC Evacuation Plan</v>
      </c>
      <c r="L59" s="15" t="str">
        <f t="shared" si="3"/>
        <v>Describes process and support for urgent/emergent evacuation of healthcare facility. Includes triggers for patient movement and evacuation, protocols and policies as well as records and belongings transfer (to and from LTC). The facility plan should integrate with coalition-level plans for evacuation coordination.</v>
      </c>
    </row>
    <row r="60" spans="1:12">
      <c r="A60">
        <f>'Long Term Care Resources'!I8</f>
        <v>0</v>
      </c>
      <c r="B60">
        <v>59</v>
      </c>
      <c r="C60" t="s">
        <v>10</v>
      </c>
      <c r="D60" s="205" t="s">
        <v>308</v>
      </c>
      <c r="E60" t="s">
        <v>347</v>
      </c>
      <c r="G60">
        <v>67</v>
      </c>
      <c r="H60" s="15">
        <f>IFERROR(INDEX($A$2:$A$74,MATCH(1,INDEX(($A$2:$A$74=LARGE($A$2:$A$74,ROWS(H$1:H59)))*(COUNTIF(H$1:H59,$A$2:$A$74)=0),),0)),H59)</f>
        <v>0</v>
      </c>
      <c r="I60" s="15">
        <f>IFERROR(INDEX($B$2:$B$74,MATCH(1,INDEX(($A$2:$A$74=LARGE($A$2:$A$74,ROWS(I$1:I59)))*(COUNTIF(I$1:I59,$B$2:$B$74)=0),),0)),0)</f>
        <v>59</v>
      </c>
      <c r="J60" s="15" t="str">
        <f t="shared" si="4"/>
        <v>Long Term Care Resources</v>
      </c>
      <c r="K60" s="15" t="str">
        <f t="shared" si="5"/>
        <v>LTC Exercise Plan</v>
      </c>
      <c r="L60" s="15" t="str">
        <f t="shared" si="3"/>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row>
    <row r="61" spans="1:12">
      <c r="A61">
        <f>'Long Term Care Resources'!I9</f>
        <v>0</v>
      </c>
      <c r="B61">
        <v>60</v>
      </c>
      <c r="C61" t="s">
        <v>10</v>
      </c>
      <c r="D61" s="205" t="s">
        <v>310</v>
      </c>
      <c r="E61" t="s">
        <v>452</v>
      </c>
      <c r="G61">
        <v>68</v>
      </c>
      <c r="H61" s="15">
        <f>IFERROR(INDEX($A$2:$A$74,MATCH(1,INDEX(($A$2:$A$74=LARGE($A$2:$A$74,ROWS(H$1:H60)))*(COUNTIF(H$1:H60,$A$2:$A$74)=0),),0)),H60)</f>
        <v>0</v>
      </c>
      <c r="I61" s="15">
        <f>IFERROR(INDEX($B$2:$B$74,MATCH(1,INDEX(($A$2:$A$74=LARGE($A$2:$A$74,ROWS(I$1:I60)))*(COUNTIF(I$1:I60,$B$2:$B$74)=0),),0)),0)</f>
        <v>60</v>
      </c>
      <c r="J61" s="15" t="str">
        <f t="shared" si="4"/>
        <v>Long Term Care Resources</v>
      </c>
      <c r="K61" s="15" t="str">
        <f t="shared" si="5"/>
        <v>LTC Infectious Disease Plan</v>
      </c>
      <c r="L61" s="15" t="str">
        <f t="shared" si="3"/>
        <v>Details response plans / process for an epidemic / pandemic affecting the facility, including any closed points of dispensing plans.</v>
      </c>
    </row>
    <row r="62" spans="1:12">
      <c r="A62">
        <f>'Long Term Care Resources'!I10</f>
        <v>0</v>
      </c>
      <c r="B62">
        <v>61</v>
      </c>
      <c r="C62" t="s">
        <v>10</v>
      </c>
      <c r="D62" s="205" t="s">
        <v>477</v>
      </c>
      <c r="E62" t="s">
        <v>453</v>
      </c>
      <c r="G62">
        <v>69</v>
      </c>
      <c r="H62" s="15">
        <f>IFERROR(INDEX($A$2:$A$74,MATCH(1,INDEX(($A$2:$A$74=LARGE($A$2:$A$74,ROWS(H$1:H61)))*(COUNTIF(H$1:H61,$A$2:$A$74)=0),),0)),H61)</f>
        <v>0</v>
      </c>
      <c r="I62" s="15">
        <f>IFERROR(INDEX($B$2:$B$74,MATCH(1,INDEX(($A$2:$A$74=LARGE($A$2:$A$74,ROWS(I$1:I61)))*(COUNTIF(I$1:I61,$B$2:$B$74)=0),),0)),0)</f>
        <v>61</v>
      </c>
      <c r="J62" s="15" t="str">
        <f t="shared" si="4"/>
        <v>Long Term Care Resources</v>
      </c>
      <c r="K62" s="15" t="str">
        <f t="shared" si="5"/>
        <v>LTC Information Sharing Plan/ Communications Plan</v>
      </c>
      <c r="L62" s="15" t="str">
        <f t="shared" si="3"/>
        <v>Including between LTC facilities and with the coalition during preparedness and response activities.</v>
      </c>
    </row>
    <row r="63" spans="1:12">
      <c r="A63">
        <f>'Long Term Care Resources'!I11</f>
        <v>0</v>
      </c>
      <c r="B63">
        <v>62</v>
      </c>
      <c r="C63" t="s">
        <v>10</v>
      </c>
      <c r="D63" s="205" t="s">
        <v>312</v>
      </c>
      <c r="E63" t="s">
        <v>454</v>
      </c>
      <c r="G63">
        <v>70</v>
      </c>
      <c r="H63" s="15">
        <f>IFERROR(INDEX($A$2:$A$74,MATCH(1,INDEX(($A$2:$A$74=LARGE($A$2:$A$74,ROWS(H$1:H62)))*(COUNTIF(H$1:H62,$A$2:$A$74)=0),),0)),H62)</f>
        <v>0</v>
      </c>
      <c r="I63" s="15">
        <f>IFERROR(INDEX($B$2:$B$74,MATCH(1,INDEX(($A$2:$A$74=LARGE($A$2:$A$74,ROWS(I$1:I62)))*(COUNTIF(I$1:I62,$B$2:$B$74)=0),),0)),0)</f>
        <v>62</v>
      </c>
      <c r="J63" s="15" t="str">
        <f t="shared" si="4"/>
        <v>Long Term Care Resources</v>
      </c>
      <c r="K63" s="15" t="str">
        <f t="shared" si="5"/>
        <v>LTC Security Plan</v>
      </c>
      <c r="L63" s="15" t="str">
        <f t="shared" si="3"/>
        <v>Facility plans should be coordinated with and supported by jurisdictional law enforcement. Facility plans must include access controls and policies (for example, media and family access), as well as policies and training for workplace violence and active shooter events.</v>
      </c>
    </row>
    <row r="64" spans="1:12">
      <c r="A64">
        <f>'Long Term Care Resources'!I12</f>
        <v>0</v>
      </c>
      <c r="B64">
        <v>63</v>
      </c>
      <c r="C64" t="s">
        <v>10</v>
      </c>
      <c r="D64" s="205" t="s">
        <v>309</v>
      </c>
      <c r="E64" t="s">
        <v>455</v>
      </c>
      <c r="G64">
        <v>71</v>
      </c>
      <c r="H64" s="15">
        <f>IFERROR(INDEX($A$2:$A$74,MATCH(1,INDEX(($A$2:$A$74=LARGE($A$2:$A$74,ROWS(H$1:H63)))*(COUNTIF(H$1:H63,$A$2:$A$74)=0),),0)),H63)</f>
        <v>0</v>
      </c>
      <c r="I64" s="15">
        <f>IFERROR(INDEX($B$2:$B$74,MATCH(1,INDEX(($A$2:$A$74=LARGE($A$2:$A$74,ROWS(I$1:I63)))*(COUNTIF(I$1:I63,$B$2:$B$74)=0),),0)),0)</f>
        <v>63</v>
      </c>
      <c r="J64" s="15" t="str">
        <f>VLOOKUP($I64,GA_VL,2,FALSE)</f>
        <v>Long Term Care Resources</v>
      </c>
      <c r="K64" s="15" t="str">
        <f t="shared" si="5"/>
        <v>LTC Staff and Resource Sharing Plan</v>
      </c>
      <c r="L64" s="15" t="str">
        <f t="shared" si="3"/>
        <v>Details how staff and resources will be shared between facilities and policies/protocols.</v>
      </c>
    </row>
    <row r="65" spans="1:12">
      <c r="A65">
        <f>'Outpatient Care Resources'!I5</f>
        <v>0</v>
      </c>
      <c r="B65">
        <v>64</v>
      </c>
      <c r="C65" t="s">
        <v>11</v>
      </c>
      <c r="D65" s="205" t="s">
        <v>322</v>
      </c>
      <c r="E65" t="s">
        <v>326</v>
      </c>
      <c r="G65">
        <v>72</v>
      </c>
      <c r="H65" s="15">
        <f>IFERROR(INDEX($A$2:$A$74,MATCH(1,INDEX(($A$2:$A$74=LARGE($A$2:$A$74,ROWS(H$1:H64)))*(COUNTIF(H$1:H64,$A$2:$A$74)=0),),0)),H64)</f>
        <v>0</v>
      </c>
      <c r="I65" s="15">
        <f>IFERROR(INDEX($B$2:$B$74,MATCH(1,INDEX(($A$2:$A$74=LARGE($A$2:$A$74,ROWS(I$1:I64)))*(COUNTIF(I$1:I64,$B$2:$B$74)=0),),0)),0)</f>
        <v>64</v>
      </c>
      <c r="J65" s="15" t="str">
        <f t="shared" si="4"/>
        <v>Outpatient Care Resources</v>
      </c>
      <c r="K65" s="15" t="str">
        <f t="shared" si="5"/>
        <v>Outpatient Care COOP, Recovery/ Business Continuity Plan</v>
      </c>
      <c r="L65" s="15" t="str">
        <f t="shared" si="3"/>
        <v xml:space="preserve">Outpatient continuity of operations (COOP) plans may help address HVAC, IT/EMR, utility, potable water, power, fuel, vendor / supply chain, communications, transportation, and other issues. Facility plans should incorporate these issues with detailed mitigation/redundancy planning as well as IT/IS contingency plans, staffing plans, and structural / damage assessments. </v>
      </c>
    </row>
    <row r="66" spans="1:12">
      <c r="A66">
        <f>'Outpatient Care Resources'!I6</f>
        <v>0</v>
      </c>
      <c r="B66">
        <v>65</v>
      </c>
      <c r="C66" t="s">
        <v>11</v>
      </c>
      <c r="D66" s="205" t="s">
        <v>320</v>
      </c>
      <c r="E66" t="s">
        <v>456</v>
      </c>
      <c r="G66">
        <v>73</v>
      </c>
      <c r="H66" s="15">
        <f>IFERROR(INDEX($A$2:$A$74,MATCH(1,INDEX(($A$2:$A$74=LARGE($A$2:$A$74,ROWS(H$1:H65)))*(COUNTIF(H$1:H65,$A$2:$A$74)=0),),0)),H65)</f>
        <v>0</v>
      </c>
      <c r="I66" s="15">
        <f>IFERROR(INDEX($B$2:$B$74,MATCH(1,INDEX(($A$2:$A$74=LARGE($A$2:$A$74,ROWS(I$1:I65)))*(COUNTIF(I$1:I65,$B$2:$B$74)=0),),0)),0)</f>
        <v>65</v>
      </c>
      <c r="J66" s="15" t="str">
        <f t="shared" si="4"/>
        <v>Outpatient Care Resources</v>
      </c>
      <c r="K66" s="15" t="str">
        <f t="shared" si="5"/>
        <v>Outpatient Care Crisis Care/ Service Prioritization Plan</v>
      </c>
      <c r="L66" s="15" t="str">
        <f t="shared" si="3"/>
        <v>Details facility and regional approach to coordination of service and resource management and plans for on-site alternate care areas. This includes plans to determine what critical services/patient care activities can be sustained given the impact of the incident as well as triggers for changes to conventional practice.</v>
      </c>
    </row>
    <row r="67" spans="1:12">
      <c r="A67">
        <f>'Outpatient Care Resources'!I7</f>
        <v>0</v>
      </c>
      <c r="B67">
        <v>66</v>
      </c>
      <c r="C67" t="s">
        <v>11</v>
      </c>
      <c r="D67" s="205" t="s">
        <v>314</v>
      </c>
      <c r="E67" t="s">
        <v>457</v>
      </c>
      <c r="G67">
        <v>74</v>
      </c>
      <c r="H67" s="15">
        <f>IFERROR(INDEX($A$2:$A$74,MATCH(1,INDEX(($A$2:$A$74=LARGE($A$2:$A$74,ROWS(H$1:H66)))*(COUNTIF(H$1:H66,$A$2:$A$74)=0),),0)),H66)</f>
        <v>0</v>
      </c>
      <c r="I67" s="15">
        <f>IFERROR(INDEX($B$2:$B$74,MATCH(1,INDEX(($A$2:$A$74=LARGE($A$2:$A$74,ROWS(I$1:I66)))*(COUNTIF(I$1:I66,$B$2:$B$74)=0),),0)),0)</f>
        <v>66</v>
      </c>
      <c r="J67" s="15" t="str">
        <f t="shared" si="4"/>
        <v>Outpatient Care Resources</v>
      </c>
      <c r="K67" s="15" t="str">
        <f t="shared" si="5"/>
        <v>Outpatient Care Emergency Operations Plan</v>
      </c>
      <c r="L67" s="15" t="str">
        <f t="shared" si="3"/>
        <v>All-hazards response plan for the facility. Include appropriate incident management system and relevant training.</v>
      </c>
    </row>
    <row r="68" spans="1:12">
      <c r="A68">
        <f>'Outpatient Care Resources'!I8</f>
        <v>0</v>
      </c>
      <c r="B68">
        <v>67</v>
      </c>
      <c r="C68" t="s">
        <v>11</v>
      </c>
      <c r="D68" s="205" t="s">
        <v>318</v>
      </c>
      <c r="E68" t="s">
        <v>458</v>
      </c>
      <c r="G68">
        <v>75</v>
      </c>
      <c r="H68" s="15">
        <f>IFERROR(INDEX($A$2:$A$74,MATCH(1,INDEX(($A$2:$A$74=LARGE($A$2:$A$74,ROWS(H$1:H67)))*(COUNTIF(H$1:H67,$A$2:$A$74)=0),),0)),H67)</f>
        <v>0</v>
      </c>
      <c r="I68" s="15">
        <f>IFERROR(INDEX($B$2:$B$74,MATCH(1,INDEX(($A$2:$A$74=LARGE($A$2:$A$74,ROWS(I$1:I67)))*(COUNTIF(I$1:I67,$B$2:$B$74)=0),),0)),0)</f>
        <v>67</v>
      </c>
      <c r="J68" s="15" t="str">
        <f t="shared" si="4"/>
        <v>Outpatient Care Resources</v>
      </c>
      <c r="K68" s="15" t="str">
        <f t="shared" si="5"/>
        <v>Outpatient Care Evacuation Plan</v>
      </c>
      <c r="L68" s="15" t="str">
        <f t="shared" si="3"/>
        <v xml:space="preserve">Describes triggers, process, and support for urgent/emergent evacuation of healthcare facility. Includes protocols and policies as well as records and belongings transfer expectations/process. </v>
      </c>
    </row>
    <row r="69" spans="1:12">
      <c r="A69">
        <f>'Outpatient Care Resources'!I9</f>
        <v>0</v>
      </c>
      <c r="B69">
        <v>68</v>
      </c>
      <c r="C69" t="s">
        <v>11</v>
      </c>
      <c r="D69" s="205" t="s">
        <v>315</v>
      </c>
      <c r="E69" t="s">
        <v>347</v>
      </c>
      <c r="G69">
        <v>76</v>
      </c>
      <c r="H69" s="15">
        <f>IFERROR(INDEX($A$2:$A$74,MATCH(1,INDEX(($A$2:$A$74=LARGE($A$2:$A$74,ROWS(H$1:H68)))*(COUNTIF(H$1:H68,$A$2:$A$74)=0),),0)),H68)</f>
        <v>0</v>
      </c>
      <c r="I69" s="15">
        <f>IFERROR(INDEX($B$2:$B$74,MATCH(1,INDEX(($A$2:$A$74=LARGE($A$2:$A$74,ROWS(I$1:I68)))*(COUNTIF(I$1:I68,$B$2:$B$74)=0),),0)),0)</f>
        <v>68</v>
      </c>
      <c r="J69" s="15" t="str">
        <f t="shared" si="4"/>
        <v>Outpatient Care Resources</v>
      </c>
      <c r="K69" s="15" t="str">
        <f t="shared" si="5"/>
        <v>Outpatient Care Exercise Plan</v>
      </c>
      <c r="L69" s="15" t="str">
        <f t="shared" si="3"/>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row>
    <row r="70" spans="1:12">
      <c r="A70">
        <f>'Outpatient Care Resources'!I10</f>
        <v>0</v>
      </c>
      <c r="B70">
        <v>69</v>
      </c>
      <c r="C70" t="s">
        <v>11</v>
      </c>
      <c r="D70" s="205" t="s">
        <v>317</v>
      </c>
      <c r="E70" t="s">
        <v>459</v>
      </c>
      <c r="G70">
        <v>77</v>
      </c>
      <c r="H70" s="15">
        <f>IFERROR(INDEX($A$2:$A$74,MATCH(1,INDEX(($A$2:$A$74=LARGE($A$2:$A$74,ROWS(H$1:H69)))*(COUNTIF(H$1:H69,$A$2:$A$74)=0),),0)),H69)</f>
        <v>0</v>
      </c>
      <c r="I70" s="15">
        <f>IFERROR(INDEX($B$2:$B$74,MATCH(1,INDEX(($A$2:$A$74=LARGE($A$2:$A$74,ROWS(I$1:I69)))*(COUNTIF(I$1:I69,$B$2:$B$74)=0),),0)),0)</f>
        <v>69</v>
      </c>
      <c r="J70" s="15" t="str">
        <f t="shared" si="4"/>
        <v>Outpatient Care Resources</v>
      </c>
      <c r="K70" s="15" t="str">
        <f t="shared" si="5"/>
        <v>Outpatient Care Infectious Disease Plan</v>
      </c>
      <c r="L70" s="15" t="str">
        <f t="shared" si="3"/>
        <v>Details response plans / process for an epidemic / pandemic affecting the facility.</v>
      </c>
    </row>
    <row r="71" spans="1:12">
      <c r="A71">
        <f>'Outpatient Care Resources'!I11</f>
        <v>0</v>
      </c>
      <c r="B71">
        <v>70</v>
      </c>
      <c r="C71" t="s">
        <v>11</v>
      </c>
      <c r="D71" s="205" t="s">
        <v>461</v>
      </c>
      <c r="E71" t="s">
        <v>460</v>
      </c>
      <c r="G71">
        <v>78</v>
      </c>
      <c r="H71" s="15">
        <f>IFERROR(INDEX($A$2:$A$74,MATCH(1,INDEX(($A$2:$A$74=LARGE($A$2:$A$74,ROWS(H$1:H70)))*(COUNTIF(H$1:H70,$A$2:$A$74)=0),),0)),H70)</f>
        <v>0</v>
      </c>
      <c r="I71" s="15">
        <f>IFERROR(INDEX($B$2:$B$74,MATCH(1,INDEX(($A$2:$A$74=LARGE($A$2:$A$74,ROWS(I$1:I70)))*(COUNTIF(I$1:I70,$B$2:$B$74)=0),),0)),0)</f>
        <v>70</v>
      </c>
      <c r="J71" s="15" t="str">
        <f t="shared" si="4"/>
        <v>Outpatient Care Resources</v>
      </c>
      <c r="K71" s="15" t="str">
        <f t="shared" si="5"/>
        <v>Outpatient Care Information Sharing Plan/ Communications Plan</v>
      </c>
      <c r="L71" s="15" t="str">
        <f t="shared" si="3"/>
        <v>Including with any parent organizations and with the coalition during preparedness and response activities.</v>
      </c>
    </row>
    <row r="72" spans="1:12">
      <c r="A72">
        <f>'Outpatient Care Resources'!I12</f>
        <v>0</v>
      </c>
      <c r="B72">
        <v>71</v>
      </c>
      <c r="C72" t="s">
        <v>11</v>
      </c>
      <c r="D72" s="205" t="s">
        <v>321</v>
      </c>
      <c r="E72" t="s">
        <v>462</v>
      </c>
      <c r="G72">
        <v>79</v>
      </c>
      <c r="H72" s="15">
        <f>IFERROR(INDEX($A$2:$A$74,MATCH(1,INDEX(($A$2:$A$74=LARGE($A$2:$A$74,ROWS(H$1:H71)))*(COUNTIF(H$1:H71,$A$2:$A$74)=0),),0)),H71)</f>
        <v>0</v>
      </c>
      <c r="I72" s="15">
        <f>IFERROR(INDEX($B$2:$B$74,MATCH(1,INDEX(($A$2:$A$74=LARGE($A$2:$A$74,ROWS(I$1:I71)))*(COUNTIF(I$1:I71,$B$2:$B$74)=0),),0)),0)</f>
        <v>71</v>
      </c>
      <c r="J72" s="15" t="str">
        <f t="shared" si="4"/>
        <v>Outpatient Care Resources</v>
      </c>
      <c r="K72" s="15" t="str">
        <f t="shared" si="5"/>
        <v>Outpatient Care Security Plan</v>
      </c>
      <c r="L72" s="15" t="str">
        <f t="shared" si="3"/>
        <v>Facility plans may be supported by jurisdictional EM or law enforcement. Facility plans must include access controls and policies (for example, media and family access), as well as policies and training for violent patients, active shooter, suspected explosive devices, and civil unrest.</v>
      </c>
    </row>
    <row r="73" spans="1:12">
      <c r="A73">
        <f>'Outpatient Care Resources'!I13</f>
        <v>0</v>
      </c>
      <c r="B73">
        <v>72</v>
      </c>
      <c r="C73" t="s">
        <v>11</v>
      </c>
      <c r="D73" s="205" t="s">
        <v>316</v>
      </c>
      <c r="E73" t="s">
        <v>455</v>
      </c>
      <c r="G73">
        <v>80</v>
      </c>
      <c r="H73" s="15">
        <f>IFERROR(INDEX($A$2:$A$74,MATCH(1,INDEX(($A$2:$A$74=LARGE($A$2:$A$74,ROWS(H$1:H72)))*(COUNTIF(H$1:H72,$A$2:$A$74)=0),),0)),H72)</f>
        <v>0</v>
      </c>
      <c r="I73" s="15">
        <f>IFERROR(INDEX($B$2:$B$74,MATCH(1,INDEX(($A$2:$A$74=LARGE($A$2:$A$74,ROWS(I$1:I72)))*(COUNTIF(I$1:I72,$B$2:$B$74)=0),),0)),0)</f>
        <v>72</v>
      </c>
      <c r="J73" s="15" t="str">
        <f t="shared" si="4"/>
        <v>Outpatient Care Resources</v>
      </c>
      <c r="K73" s="15" t="str">
        <f t="shared" si="5"/>
        <v>Outpatient Care Staff and Resource Sharing Plan</v>
      </c>
      <c r="L73" s="15" t="str">
        <f t="shared" si="3"/>
        <v>Details how staff and resources will be shared between facilities and policies/protocols.</v>
      </c>
    </row>
    <row r="74" spans="1:12">
      <c r="A74">
        <f>'Outpatient Care Resources'!I14</f>
        <v>0</v>
      </c>
      <c r="B74">
        <v>73</v>
      </c>
      <c r="C74" t="s">
        <v>11</v>
      </c>
      <c r="D74" s="205" t="s">
        <v>319</v>
      </c>
      <c r="E74" t="s">
        <v>463</v>
      </c>
      <c r="G74">
        <v>81</v>
      </c>
      <c r="H74" s="15">
        <f>IFERROR(INDEX($A$2:$A$74,MATCH(1,INDEX(($A$2:$A$74=LARGE($A$2:$A$74,ROWS(H$1:H73)))*(COUNTIF(H$1:H73,$A$2:$A$74)=0),),0)),H73)</f>
        <v>0</v>
      </c>
      <c r="I74" s="15">
        <f>IFERROR(INDEX($B$2:$B$74,MATCH(1,INDEX(($A$2:$A$74=LARGE($A$2:$A$74,ROWS(I$1:I73)))*(COUNTIF(I$1:I73,$B$2:$B$74)=0),),0)),0)</f>
        <v>73</v>
      </c>
      <c r="J74" s="15" t="str">
        <f t="shared" si="4"/>
        <v>Outpatient Care Resources</v>
      </c>
      <c r="K74" s="15" t="str">
        <f t="shared" si="5"/>
        <v>Outpatient Care Surge Capacity Plan</v>
      </c>
      <c r="L74" s="15" t="str">
        <f t="shared" si="3"/>
        <v>Describe the facility role in common disasters including potential role supporting emergency care as well as communication and notification procedures.</v>
      </c>
    </row>
  </sheetData>
  <sheetProtection algorithmName="SHA-512" hashValue="QgtEn1Y9K4n/SI1n14+/bBuhuST1FW0l+5oMWlJloLPN/la2aomksdvslZ0O91n/tMwjsg6ghy3AiwznvV1wKQ==" saltValue="1FwGxZdP+QuwdWRksH6MXw==" spinCount="100000" sheet="1" selectLockedCells="1"/>
  <conditionalFormatting sqref="H2:L74">
    <cfRule type="cellIs" dxfId="22" priority="1" operator="equal">
      <formula>0</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A1:H55"/>
  <sheetViews>
    <sheetView topLeftCell="B1" zoomScale="80" zoomScaleNormal="80" zoomScalePageLayoutView="80" workbookViewId="0">
      <selection activeCell="B1" sqref="B1"/>
    </sheetView>
  </sheetViews>
  <sheetFormatPr defaultColWidth="9.109375" defaultRowHeight="14.4"/>
  <cols>
    <col min="1" max="1" width="7.33203125" style="30" hidden="1" customWidth="1"/>
    <col min="2" max="2" width="34.33203125" style="30" customWidth="1"/>
    <col min="3" max="3" width="74.44140625" style="30" customWidth="1"/>
    <col min="4" max="4" width="26.44140625" style="30" customWidth="1"/>
    <col min="5" max="5" width="21.44140625" style="30" customWidth="1"/>
    <col min="6" max="6" width="22.44140625" style="30" customWidth="1"/>
    <col min="7" max="7" width="25.33203125" style="30" customWidth="1"/>
    <col min="8" max="8" width="20.6640625" style="30" customWidth="1"/>
    <col min="9" max="9" width="17.44140625" style="30" customWidth="1"/>
    <col min="10" max="10" width="20.44140625" style="30" customWidth="1"/>
    <col min="11" max="16384" width="9.109375" style="30"/>
  </cols>
  <sheetData>
    <row r="1" spans="1:8" ht="45" customHeight="1">
      <c r="B1" s="229" t="s">
        <v>163</v>
      </c>
      <c r="C1" s="67"/>
      <c r="D1" s="67"/>
      <c r="E1" s="67"/>
      <c r="F1" s="67"/>
      <c r="G1" s="67"/>
      <c r="H1" s="67"/>
    </row>
    <row r="2" spans="1:8" ht="141" customHeight="1">
      <c r="B2" s="276" t="s">
        <v>464</v>
      </c>
      <c r="C2" s="274"/>
      <c r="D2" s="274"/>
      <c r="E2" s="274"/>
      <c r="F2" s="274"/>
      <c r="G2" s="274"/>
      <c r="H2" s="277"/>
    </row>
    <row r="3" spans="1:8" ht="40.5" customHeight="1">
      <c r="B3" s="66" t="s">
        <v>162</v>
      </c>
      <c r="C3" s="66"/>
      <c r="D3" s="66"/>
      <c r="E3" s="66"/>
      <c r="F3" s="66"/>
      <c r="G3" s="66"/>
      <c r="H3" s="66"/>
    </row>
    <row r="4" spans="1:8" ht="42" customHeight="1">
      <c r="A4" s="42" t="s">
        <v>164</v>
      </c>
      <c r="B4" s="73" t="s">
        <v>18</v>
      </c>
      <c r="C4" s="42" t="s">
        <v>19</v>
      </c>
      <c r="D4" s="35" t="s">
        <v>173</v>
      </c>
      <c r="E4" s="42" t="s">
        <v>141</v>
      </c>
      <c r="F4" s="42" t="s">
        <v>142</v>
      </c>
      <c r="G4" s="42" t="s">
        <v>140</v>
      </c>
      <c r="H4" s="42" t="s">
        <v>166</v>
      </c>
    </row>
    <row r="5" spans="1:8" ht="92.25" customHeight="1">
      <c r="A5" s="43">
        <v>1</v>
      </c>
      <c r="B5" s="20" t="str">
        <f>'Gap Analysis Buildup'!K2</f>
        <v>HCC Chempack/SNS Plan</v>
      </c>
      <c r="C5" s="29" t="str">
        <f>'Gap Analysis Buildup'!L2</f>
        <v>In jurisdictions hosting Chempack assets the plan should document hospital and EMS actions related to storage, maintenance, notification mechanism of need for release of assets and authority by whom to release them, accompanying security to distribution point, resupply method. All jurisdictions should have an SNS receipt and distribution plan. Include SNS receipt, distribution, and replacement.</v>
      </c>
      <c r="D5" s="14">
        <f>'Gap Analysis Buildup'!H2</f>
        <v>0</v>
      </c>
      <c r="E5" s="9"/>
      <c r="F5" s="9"/>
      <c r="G5" s="44">
        <f>IF(F5&lt;&gt;"", (Table18[[#This Row],[Composite Risk (L+I+W)]])/(Table18[[#This Row],[Cost to address ($)]]+Table18[[#This Row],[Time to address (T)]]), 0)</f>
        <v>0</v>
      </c>
      <c r="H5" s="9"/>
    </row>
    <row r="6" spans="1:8" ht="75" customHeight="1">
      <c r="A6" s="43">
        <v>2</v>
      </c>
      <c r="B6" s="20" t="str">
        <f>'Gap Analysis Buildup'!K3</f>
        <v>HCC COOP, Recovery/Business Continuity Plan</v>
      </c>
      <c r="C6" s="29" t="str">
        <f>'Gap Analysis Buildup'!L3</f>
        <v>Coalition role and coordination of HCC recovery activities and continuity of operations (COOP) of HCC response functions (not a healthcare facility or agency) including backup for personnel, communication systems, and logistical support (assets).</v>
      </c>
      <c r="D6" s="14">
        <f>'Gap Analysis Buildup'!H3</f>
        <v>0</v>
      </c>
      <c r="E6" s="9"/>
      <c r="F6" s="9"/>
      <c r="G6" s="44">
        <f>IF(F6&lt;&gt;"", (Table18[[#This Row],[Composite Risk (L+I+W)]])/(Table18[[#This Row],[Cost to address ($)]]+Table18[[#This Row],[Time to address (T)]]), 0)</f>
        <v>0</v>
      </c>
      <c r="H6" s="9"/>
    </row>
    <row r="7" spans="1:8" ht="75" customHeight="1">
      <c r="A7" s="43">
        <v>3</v>
      </c>
      <c r="B7" s="20" t="str">
        <f>'Gap Analysis Buildup'!K4</f>
        <v>HCC Crisis Standards of Care Plan</v>
      </c>
      <c r="C7" s="29" t="str">
        <f>'Gap Analysis Buildup'!L4</f>
        <v xml:space="preserve">Coalition-level plans for crisis situations summarizing the discipline-specific coordination mechanisms and referencing any coalition-level activities including resource management, regional triage / medical advisory teams, and information coordination. </v>
      </c>
      <c r="D7" s="14">
        <f>'Gap Analysis Buildup'!H4</f>
        <v>0</v>
      </c>
      <c r="E7" s="9"/>
      <c r="F7" s="9"/>
      <c r="G7" s="44">
        <f>IF(F7&lt;&gt;"", (Table18[[#This Row],[Composite Risk (L+I+W)]])/(Table18[[#This Row],[Cost to address ($)]]+Table18[[#This Row],[Time to address (T)]]), 0)</f>
        <v>0</v>
      </c>
      <c r="H7" s="9"/>
    </row>
    <row r="8" spans="1:8" ht="79.5" customHeight="1">
      <c r="A8" s="43">
        <v>4</v>
      </c>
      <c r="B8" s="20" t="str">
        <f>'Gap Analysis Buildup'!K5</f>
        <v>HCC Evacuation Plan</v>
      </c>
      <c r="C8" s="29" t="str">
        <f>'Gap Analysis Buildup'!L5</f>
        <v>Describes the coalition role and coordination efforts during an evacuation of a health care facility and its repatriation (when needed). (NOTE: this can be the same plan or coordinated with evacuation plans for EM, EMS, hospital, long term care, etc.).</v>
      </c>
      <c r="D8" s="14">
        <f>'Gap Analysis Buildup'!H5</f>
        <v>0</v>
      </c>
      <c r="E8" s="9"/>
      <c r="F8" s="9"/>
      <c r="G8" s="44">
        <f>IF(F8&lt;&gt;"", (Table18[[#This Row],[Composite Risk (L+I+W)]])/(Table18[[#This Row],[Cost to address ($)]]+Table18[[#This Row],[Time to address (T)]]), 0)</f>
        <v>0</v>
      </c>
      <c r="H8" s="9"/>
    </row>
    <row r="9" spans="1:8" ht="75" customHeight="1">
      <c r="A9" s="43">
        <v>5</v>
      </c>
      <c r="B9" s="20" t="str">
        <f>'Gap Analysis Buildup'!K6</f>
        <v>HCC Exercise Plan</v>
      </c>
      <c r="C9" s="29" t="str">
        <f>'Gap Analysis Buildup'!L6</f>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c r="D9" s="14">
        <f>'Gap Analysis Buildup'!H6</f>
        <v>0</v>
      </c>
      <c r="E9" s="9"/>
      <c r="F9" s="9"/>
      <c r="G9" s="44">
        <f>IF(F9&lt;&gt;"", (Table18[[#This Row],[Composite Risk (L+I+W)]])/(Table18[[#This Row],[Cost to address ($)]]+Table18[[#This Row],[Time to address (T)]]), 0)</f>
        <v>0</v>
      </c>
      <c r="H9" s="9"/>
    </row>
    <row r="10" spans="1:8" ht="91.5" customHeight="1">
      <c r="A10" s="43">
        <v>6</v>
      </c>
      <c r="B10" s="20" t="str">
        <f>'Gap Analysis Buildup'!K7</f>
        <v>HCC Patient Tracking and Movement Plan</v>
      </c>
      <c r="C10" s="29" t="str">
        <f>'Gap Analysis Buildup'!L7</f>
        <v>Documents the responsibilities of EMS/PH/Hospitals/EM for tracking incident-related patient tracking during field triage, emergency evacuation, and transport. Includes patient redistribution activities to minimize surge and promote load-balancing among reception and treatment facilities. Include planning for activation by NDMS as a host or reception site. Specify process to obtain multimodal patient transport assets including ground, vehicular and marine options.</v>
      </c>
      <c r="D10" s="14">
        <f>'Gap Analysis Buildup'!H7</f>
        <v>0</v>
      </c>
      <c r="E10" s="9"/>
      <c r="F10" s="9"/>
      <c r="G10" s="44">
        <f>IF(F10&lt;&gt;"", (Table18[[#This Row],[Composite Risk (L+I+W)]])/(Table18[[#This Row],[Cost to address ($)]]+Table18[[#This Row],[Time to address (T)]]), 0)</f>
        <v>0</v>
      </c>
      <c r="H10" s="9"/>
    </row>
    <row r="11" spans="1:8" ht="75" customHeight="1">
      <c r="A11" s="43">
        <v>7</v>
      </c>
      <c r="B11" s="20" t="str">
        <f>'Gap Analysis Buildup'!K8</f>
        <v>HCC Resource Plan/Annex</v>
      </c>
      <c r="C11" s="29" t="str">
        <f>'Gap Analysis Buildup'!L8</f>
        <v>Describes the resource request and sharing process including the coalition interface with EM/PH. This includes a list of specific assets purchased with federal or state funds or under direct control of HCC partner members. Includes cache materials, response resources for CBRNE, MCI’s or emergency evacuation, specific adult and pediatric patient care items, and other assets to support facility operations.</v>
      </c>
      <c r="D11" s="14">
        <f>'Gap Analysis Buildup'!H8</f>
        <v>0</v>
      </c>
      <c r="E11" s="9"/>
      <c r="F11" s="9"/>
      <c r="G11" s="44">
        <f>IF(F11&lt;&gt;"", (Table18[[#This Row],[Composite Risk (L+I+W)]])/(Table18[[#This Row],[Cost to address ($)]]+Table18[[#This Row],[Time to address (T)]]), 0)</f>
        <v>0</v>
      </c>
      <c r="H11" s="9"/>
    </row>
    <row r="12" spans="1:8" ht="75" customHeight="1">
      <c r="A12" s="43">
        <v>8</v>
      </c>
      <c r="B12" s="20" t="str">
        <f>'Gap Analysis Buildup'!K9</f>
        <v>HCC Response Plan</v>
      </c>
      <c r="C12" s="29" t="str">
        <f>'Gap Analysis Buildup'!L9</f>
        <v>Describes who will be notified, how, and when (specifying indicators and triggers) during a community incident; specific mechanisms for information sharing and coordination among coalition partners; responsibilities of coalition members, response partners, and HCC “Response Team” members.  Document Regional Patient Tracking and Mutual Aid Plans or agreements (e.g., MOU, MOA, MAA) between coalition members or partners.</v>
      </c>
      <c r="D12" s="14">
        <f>'Gap Analysis Buildup'!H9</f>
        <v>0</v>
      </c>
      <c r="E12" s="9"/>
      <c r="F12" s="9"/>
      <c r="G12" s="44">
        <f>IF(F12&lt;&gt;"", (Table18[[#This Row],[Composite Risk (L+I+W)]])/(Table18[[#This Row],[Cost to address ($)]]+Table18[[#This Row],[Time to address (T)]]), 0)</f>
        <v>0</v>
      </c>
      <c r="H12" s="9"/>
    </row>
    <row r="13" spans="1:8" ht="75" customHeight="1">
      <c r="A13" s="43">
        <v>9</v>
      </c>
      <c r="B13" s="20" t="str">
        <f>'Gap Analysis Buildup'!K10</f>
        <v>HCC Specialty Mass Casualty Plans (e.g., MCI, Pediatric, Burn)</v>
      </c>
      <c r="C13" s="29" t="str">
        <f>'Gap Analysis Buildup'!L10</f>
        <v>Coalition-level plans for specialty situations should specify coordination, patient distribution, primary and surge facilities and resources, and coordination with specialty centers.</v>
      </c>
      <c r="D13" s="14">
        <f>'Gap Analysis Buildup'!H10</f>
        <v>0</v>
      </c>
      <c r="E13" s="9"/>
      <c r="F13" s="9"/>
      <c r="G13" s="44">
        <f>IF(F13&lt;&gt;"", (Table18[[#This Row],[Composite Risk (L+I+W)]])/(Table18[[#This Row],[Cost to address ($)]]+Table18[[#This Row],[Time to address (T)]]), 0)</f>
        <v>0</v>
      </c>
      <c r="H13" s="9"/>
    </row>
    <row r="14" spans="1:8" ht="75" customHeight="1">
      <c r="A14" s="43"/>
      <c r="B14" s="20" t="str">
        <f>'Gap Analysis Buildup'!K11</f>
        <v>EMS Active Shooter/ Armed Assailant/ Active Threat Response Plan</v>
      </c>
      <c r="C14" s="29" t="str">
        <f>'Gap Analysis Buildup'!L11</f>
        <v>Documents integration with law enforcement during response to active shooter/blast event scenes prioritizing access to victims, the role of EMS providers, mass triage, rapid interventions including hemorrhage control, early evacuation, and treatment/transport.</v>
      </c>
      <c r="D14" s="14">
        <f>'Gap Analysis Buildup'!H11</f>
        <v>0</v>
      </c>
      <c r="E14" s="9"/>
      <c r="F14" s="9"/>
      <c r="G14" s="44">
        <f>IF(F14&lt;&gt;"", (Table18[[#This Row],[Composite Risk (L+I+W)]])/(Table18[[#This Row],[Cost to address ($)]]+Table18[[#This Row],[Time to address (T)]]), 0)</f>
        <v>0</v>
      </c>
      <c r="H14" s="9"/>
    </row>
    <row r="15" spans="1:8" ht="75" customHeight="1">
      <c r="A15" s="43"/>
      <c r="B15" s="20" t="str">
        <f>'Gap Analysis Buildup'!K12</f>
        <v>EMS Alerting/ Notification Plan</v>
      </c>
      <c r="C15" s="29" t="str">
        <f>'Gap Analysis Buildup'!L12</f>
        <v xml:space="preserve">Describes alert and notification of the following during an incident for public safety and private sector based systems: 911 PSAP/dispatch centers, area hospitals, and EMS supervisors/management/ medical direction staff. Should including any indicators/triggers for activation of MCI plan. </v>
      </c>
      <c r="D15" s="14">
        <f>'Gap Analysis Buildup'!H12</f>
        <v>0</v>
      </c>
      <c r="E15" s="9"/>
      <c r="F15" s="9"/>
      <c r="G15" s="44">
        <f>IF(F15&lt;&gt;"", (Table18[[#This Row],[Composite Risk (L+I+W)]])/(Table18[[#This Row],[Cost to address ($)]]+Table18[[#This Row],[Time to address (T)]]), 0)</f>
        <v>0</v>
      </c>
      <c r="H15" s="9"/>
    </row>
    <row r="16" spans="1:8" ht="75" customHeight="1">
      <c r="A16" s="43">
        <v>10</v>
      </c>
      <c r="B16" s="20" t="str">
        <f>'Gap Analysis Buildup'!K13</f>
        <v>EMS Behavioral Health Plan</v>
      </c>
      <c r="C16" s="29" t="str">
        <f>'Gap Analysis Buildup'!L13</f>
        <v>Includes critical incident stress support, access to information about normal stress responses, psychological first aid training, and professional behavioral health support to providers. Ideally, this should also include tracking and follow up of at-risk employees after critical incidents.</v>
      </c>
      <c r="D16" s="14">
        <f>'Gap Analysis Buildup'!H13</f>
        <v>0</v>
      </c>
      <c r="E16" s="9"/>
      <c r="F16" s="9"/>
      <c r="G16" s="44">
        <f>IF(F16&lt;&gt;"", (Table18[[#This Row],[Composite Risk (L+I+W)]])/(Table18[[#This Row],[Cost to address ($)]]+Table18[[#This Row],[Time to address (T)]]), 0)</f>
        <v>0</v>
      </c>
      <c r="H16" s="9"/>
    </row>
    <row r="17" spans="1:8" ht="75" customHeight="1">
      <c r="A17" s="43">
        <v>11</v>
      </c>
      <c r="B17" s="20" t="str">
        <f>'Gap Analysis Buildup'!K14</f>
        <v>EMS COOP, Recovery/Business Continuity Plan</v>
      </c>
      <c r="C17" s="29" t="str">
        <f>'Gap Analysis Buildup'!L14</f>
        <v>Include provisions for reconstitution of 911 answering, dispatch, and response functions if local capabilities are inoperable.</v>
      </c>
      <c r="D17" s="14">
        <f>'Gap Analysis Buildup'!H14</f>
        <v>0</v>
      </c>
      <c r="E17" s="9"/>
      <c r="F17" s="9"/>
      <c r="G17" s="44">
        <f>IF(F17&lt;&gt;"", (Table18[[#This Row],[Composite Risk (L+I+W)]])/(Table18[[#This Row],[Cost to address ($)]]+Table18[[#This Row],[Time to address (T)]]), 0)</f>
        <v>0</v>
      </c>
      <c r="H17" s="9"/>
    </row>
    <row r="18" spans="1:8" ht="81.75" customHeight="1">
      <c r="A18" s="43">
        <v>12</v>
      </c>
      <c r="B18" s="20" t="str">
        <f>'Gap Analysis Buildup'!K15</f>
        <v>EMS Crisis Care/ Crisis Standards of Care Plan</v>
      </c>
      <c r="C18" s="29" t="str">
        <f>'Gap Analysis Buildup'!L15</f>
        <v>Details protocols / policies to be used at dispatch and response level when demand severely overwhelms capacity (staffing, dispatch, triage/treatment plans, including triggers).</v>
      </c>
      <c r="D18" s="14">
        <f>'Gap Analysis Buildup'!H15</f>
        <v>0</v>
      </c>
      <c r="E18" s="9"/>
      <c r="F18" s="9"/>
      <c r="G18" s="44">
        <f>IF(F18&lt;&gt;"", (Table18[[#This Row],[Composite Risk (L+I+W)]])/(Table18[[#This Row],[Cost to address ($)]]+Table18[[#This Row],[Time to address (T)]]), 0)</f>
        <v>0</v>
      </c>
      <c r="H18" s="9"/>
    </row>
    <row r="19" spans="1:8" ht="75" customHeight="1">
      <c r="A19" s="43">
        <v>13</v>
      </c>
      <c r="B19" s="20" t="str">
        <f>'Gap Analysis Buildup'!K16</f>
        <v>EMS Evacuation Plan</v>
      </c>
      <c r="C19" s="29" t="str">
        <f>'Gap Analysis Buildup'!L16</f>
        <v>Describes the EMS role and coordination efforts during emergency healthcare facility evacuation integrated with HCC partners and the Emergency Operations Center. (NOTE: this can be the same plan or coordinated with evacuation plans for the coalition, hospital, long term care, etc.).</v>
      </c>
      <c r="D19" s="14">
        <f>'Gap Analysis Buildup'!H16</f>
        <v>0</v>
      </c>
      <c r="E19" s="9"/>
      <c r="F19" s="9"/>
      <c r="G19" s="44">
        <f>IF(F19&lt;&gt;"", (Table18[[#This Row],[Composite Risk (L+I+W)]])/(Table18[[#This Row],[Cost to address ($)]]+Table18[[#This Row],[Time to address (T)]]), 0)</f>
        <v>0</v>
      </c>
      <c r="H19" s="9"/>
    </row>
    <row r="20" spans="1:8" ht="75" customHeight="1">
      <c r="A20" s="43">
        <v>14</v>
      </c>
      <c r="B20" s="20" t="str">
        <f>'Gap Analysis Buildup'!K17</f>
        <v>EMS Exercise Plan</v>
      </c>
      <c r="C20" s="29" t="str">
        <f>'Gap Analysis Buildup'!L17</f>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c r="D20" s="14">
        <f>'Gap Analysis Buildup'!H17</f>
        <v>0</v>
      </c>
      <c r="E20" s="9"/>
      <c r="F20" s="9"/>
      <c r="G20" s="44">
        <f>IF(F20&lt;&gt;"", (Table18[[#This Row],[Composite Risk (L+I+W)]])/(Table18[[#This Row],[Cost to address ($)]]+Table18[[#This Row],[Time to address (T)]]), 0)</f>
        <v>0</v>
      </c>
      <c r="H20" s="9"/>
    </row>
    <row r="21" spans="1:8" ht="75" customHeight="1">
      <c r="A21" s="43">
        <v>15</v>
      </c>
      <c r="B21" s="20" t="str">
        <f>'Gap Analysis Buildup'!K18</f>
        <v>EMS HAZMAT/ Decontamination Plan</v>
      </c>
      <c r="C21" s="29" t="str">
        <f>'Gap Analysis Buildup'!L18</f>
        <v xml:space="preserve">Describes roles of EMS and Fire including agent identification, setting up hot, warm and cold zones, capability for mass decontamination, and use of medical countermeasures for chemical, biological and radiological incidents. Include use of available antidotes (including CHEMPACK reference). Addresses delivery of contaminated patients to specialty care hospitals when needed and available. </v>
      </c>
      <c r="D21" s="14">
        <f>'Gap Analysis Buildup'!H18</f>
        <v>0</v>
      </c>
      <c r="E21" s="9"/>
      <c r="F21" s="9"/>
      <c r="G21" s="44">
        <f>IF(F21&lt;&gt;"", (Table18[[#This Row],[Composite Risk (L+I+W)]])/(Table18[[#This Row],[Cost to address ($)]]+Table18[[#This Row],[Time to address (T)]]), 0)</f>
        <v>0</v>
      </c>
      <c r="H21" s="9"/>
    </row>
    <row r="22" spans="1:8" ht="75" customHeight="1">
      <c r="A22" s="43">
        <v>16</v>
      </c>
      <c r="B22" s="20" t="str">
        <f>'Gap Analysis Buildup'!K19</f>
        <v>EMS Infectious Disease Plan</v>
      </c>
      <c r="C22" s="29" t="str">
        <f>'Gap Analysis Buildup'!L19</f>
        <v>Includes guidelines for situational awareness and notification of outbreaks associated with seasonal and emerging infectious disease agents, dispatch communication to crews, hospitals and PH, personal protective equipment, infection prevention and control measures, specialized transport and response protocols to tiered levels of treatment facilities.</v>
      </c>
      <c r="D22" s="14">
        <f>'Gap Analysis Buildup'!H19</f>
        <v>0</v>
      </c>
      <c r="E22" s="9"/>
      <c r="F22" s="9"/>
      <c r="G22" s="44">
        <f>IF(F22&lt;&gt;"", (Table18[[#This Row],[Composite Risk (L+I+W)]])/(Table18[[#This Row],[Cost to address ($)]]+Table18[[#This Row],[Time to address (T)]]), 0)</f>
        <v>0</v>
      </c>
      <c r="H22" s="9"/>
    </row>
    <row r="23" spans="1:8" ht="75" customHeight="1">
      <c r="A23" s="43">
        <v>17</v>
      </c>
      <c r="B23" s="20" t="str">
        <f>'Gap Analysis Buildup'!K20</f>
        <v>EMS IS/IT System  Failure/ Compromise Plan</v>
      </c>
      <c r="C23" s="29" t="str">
        <f>'Gap Analysis Buildup'!L20</f>
        <v>Includes downtime, cyberattacks (e.g. denial of service attack on 911), redundancy measures, training, PHI substitutions, and recovery measures.</v>
      </c>
      <c r="D23" s="14">
        <f>'Gap Analysis Buildup'!H20</f>
        <v>0</v>
      </c>
      <c r="E23" s="9"/>
      <c r="F23" s="9"/>
      <c r="G23" s="44">
        <f>IF(F23&lt;&gt;"", (Table18[[#This Row],[Composite Risk (L+I+W)]])/(Table18[[#This Row],[Cost to address ($)]]+Table18[[#This Row],[Time to address (T)]]), 0)</f>
        <v>0</v>
      </c>
      <c r="H23" s="9"/>
    </row>
    <row r="24" spans="1:8" ht="75" customHeight="1">
      <c r="A24" s="43">
        <v>18</v>
      </c>
      <c r="B24" s="20" t="str">
        <f>'Gap Analysis Buildup'!K21</f>
        <v>EMS Mutual Aid Plan</v>
      </c>
      <c r="C24" s="29" t="str">
        <f>'Gap Analysis Buildup'!L21</f>
        <v>Specifies request process, commitment, notification, etc. between EMS agencies and details other services/assets. Include any written MOA/MOU and other agreements.</v>
      </c>
      <c r="D24" s="14">
        <f>'Gap Analysis Buildup'!H21</f>
        <v>0</v>
      </c>
      <c r="E24" s="9"/>
      <c r="F24" s="9"/>
      <c r="G24" s="44">
        <f>IF(F24&lt;&gt;"", (Table18[[#This Row],[Composite Risk (L+I+W)]])/(Table18[[#This Row],[Cost to address ($)]]+Table18[[#This Row],[Time to address (T)]]), 0)</f>
        <v>0</v>
      </c>
      <c r="H24" s="9"/>
    </row>
    <row r="25" spans="1:8" ht="75" customHeight="1">
      <c r="A25" s="43">
        <v>19</v>
      </c>
      <c r="B25" s="20" t="str">
        <f>'Gap Analysis Buildup'!K22</f>
        <v>EMS Patient Distribution Plan</v>
      </c>
      <c r="C25" s="29" t="str">
        <f>'Gap Analysis Buildup'!L22</f>
        <v>Specifies EMS role in conducting (if applicable) inter-facility transports and patient distribution to hospitals and other healthcare facilities (e.g., freestanding EDs, etc.) – coordinated to minimize overload on single facility when possible. Integrated with hospital MCI plans.</v>
      </c>
      <c r="D25" s="14">
        <f>'Gap Analysis Buildup'!H22</f>
        <v>0</v>
      </c>
      <c r="E25" s="9"/>
      <c r="F25" s="9"/>
      <c r="G25" s="44">
        <f>IF(F25&lt;&gt;"", (Table18[[#This Row],[Composite Risk (L+I+W)]])/(Table18[[#This Row],[Cost to address ($)]]+Table18[[#This Row],[Time to address (T)]]), 0)</f>
        <v>0</v>
      </c>
      <c r="H25" s="9"/>
    </row>
    <row r="26" spans="1:8" ht="75" customHeight="1">
      <c r="A26" s="43"/>
      <c r="B26" s="20" t="str">
        <f>'Gap Analysis Buildup'!K23</f>
        <v>EMS Patient Tracking and Movement Plan</v>
      </c>
      <c r="C26" s="29" t="str">
        <f>'Gap Analysis Buildup'!L23</f>
        <v>Documents the responsibilities of EMS/PH/Hospitals/EM for tracking incident-related patients and during patient redistribution activities or patient reception activities (e.g. NDMS) in the area. Urban areas should reflect secondary patient movement to achieve load-balancing between hospitals. Rural areas should specify plans to obtain EMS support (including multi-model options- marine, air, ground transports, rotor-wing) to transport multiple patients to other receiving facilities from the overloaded local facility. (NOTE: this may be the same plan as developed under "Coalition Resources"). Should specify policies/procedures for MCI tracking versus healthcare facility evacuation patient tracking of transports.</v>
      </c>
      <c r="D26" s="14">
        <f>'Gap Analysis Buildup'!H23</f>
        <v>0</v>
      </c>
      <c r="E26" s="9"/>
      <c r="F26" s="9"/>
      <c r="G26" s="44">
        <f>IF(F26&lt;&gt;"", (Table18[[#This Row],[Composite Risk (L+I+W)]])/(Table18[[#This Row],[Cost to address ($)]]+Table18[[#This Row],[Time to address (T)]]), 0)</f>
        <v>0</v>
      </c>
      <c r="H26" s="9"/>
    </row>
    <row r="27" spans="1:8" ht="75" customHeight="1">
      <c r="A27" s="43"/>
      <c r="B27" s="20" t="str">
        <f>'Gap Analysis Buildup'!K24</f>
        <v>EMS Specialty Mass Casualty Plans (e.g., MCI, Pediatric, Burn)</v>
      </c>
      <c r="C27" s="29" t="str">
        <f>'Gap Analysis Buildup'!L24</f>
        <v xml:space="preserve">Specifies on-scene command and unified command, roles, triage, staging, integration of response with law enforcement, and notification and casualty distributions to hospitals.  </v>
      </c>
      <c r="D27" s="14">
        <f>'Gap Analysis Buildup'!H24</f>
        <v>0</v>
      </c>
      <c r="E27" s="9"/>
      <c r="F27" s="9"/>
      <c r="G27" s="44">
        <f>IF(F27&lt;&gt;"", (Table18[[#This Row],[Composite Risk (L+I+W)]])/(Table18[[#This Row],[Cost to address ($)]]+Table18[[#This Row],[Time to address (T)]]), 0)</f>
        <v>0</v>
      </c>
      <c r="H27" s="9"/>
    </row>
    <row r="28" spans="1:8" ht="75" customHeight="1">
      <c r="A28" s="43">
        <v>20</v>
      </c>
      <c r="B28" s="20" t="str">
        <f>'Gap Analysis Buildup'!K25</f>
        <v>Hospital Behavioral Health Plan</v>
      </c>
      <c r="C28" s="29" t="str">
        <f>'Gap Analysis Buildup'!L25</f>
        <v>Support within the healthcare system for providers and patients – information, psychological first aid, access to services, assessments, treatment and referral. Include planning collaboration with EMS.</v>
      </c>
      <c r="D28" s="14">
        <f>'Gap Analysis Buildup'!H25</f>
        <v>0</v>
      </c>
      <c r="E28" s="9"/>
      <c r="F28" s="9"/>
      <c r="G28" s="44">
        <f>IF(F28&lt;&gt;"", (Table18[[#This Row],[Composite Risk (L+I+W)]])/(Table18[[#This Row],[Cost to address ($)]]+Table18[[#This Row],[Time to address (T)]]), 0)</f>
        <v>0</v>
      </c>
      <c r="H28" s="9"/>
    </row>
    <row r="29" spans="1:8" ht="75" customHeight="1">
      <c r="A29" s="43">
        <v>21</v>
      </c>
      <c r="B29" s="20" t="str">
        <f>'Gap Analysis Buildup'!K26</f>
        <v>Hospital Blood Bank Plan</v>
      </c>
      <c r="C29" s="29" t="str">
        <f>'Gap Analysis Buildup'!L26</f>
        <v xml:space="preserve">Details support for hospitals during a mass casualty incident including delivery during access controlled situations. </v>
      </c>
      <c r="D29" s="14">
        <f>'Gap Analysis Buildup'!H26</f>
        <v>0</v>
      </c>
      <c r="E29" s="9"/>
      <c r="F29" s="9"/>
      <c r="G29" s="44">
        <f>IF(F29&lt;&gt;"", (Table18[[#This Row],[Composite Risk (L+I+W)]])/(Table18[[#This Row],[Cost to address ($)]]+Table18[[#This Row],[Time to address (T)]]), 0)</f>
        <v>0</v>
      </c>
      <c r="H29" s="9"/>
    </row>
    <row r="30" spans="1:8" ht="94.5" customHeight="1">
      <c r="A30" s="43">
        <v>22</v>
      </c>
      <c r="B30" s="20" t="str">
        <f>'Gap Analysis Buildup'!K27</f>
        <v>Hospital Closed POD Plans</v>
      </c>
      <c r="C30" s="29" t="str">
        <f>'Gap Analysis Buildup'!L27</f>
        <v>Plans for internal vaccination/prophylaxis of healthcare personnel. May be helpful to quantify the number of employees who would be in need of vaccination or prophylaxis depending on role / job class.</v>
      </c>
      <c r="D30" s="14">
        <f>'Gap Analysis Buildup'!H27</f>
        <v>0</v>
      </c>
      <c r="E30" s="9"/>
      <c r="F30" s="9"/>
      <c r="G30" s="44">
        <f>IF(F30&lt;&gt;"", (Table18[[#This Row],[Composite Risk (L+I+W)]])/(Table18[[#This Row],[Cost to address ($)]]+Table18[[#This Row],[Time to address (T)]]), 0)</f>
        <v>0</v>
      </c>
      <c r="H30" s="9"/>
    </row>
    <row r="31" spans="1:8" ht="75" customHeight="1">
      <c r="A31" s="43">
        <v>23</v>
      </c>
      <c r="B31" s="20" t="str">
        <f>'Gap Analysis Buildup'!K28</f>
        <v>Hospital COOP, Recovery/Business Continuity Plan</v>
      </c>
      <c r="C31" s="29" t="str">
        <f>'Gap Analysis Buildup'!L28</f>
        <v xml:space="preserve">Hospital continuity of operation (COOP) plans may help address HVAC, IT/EMR, utility, potable water, power, fuel, vendor / supply chain, food, communications, transportation, and other issues. Facility plans should incorporate these issues with detailed mitigation/redundancy planning, staffing plans, and structural / damage assessments. </v>
      </c>
      <c r="D31" s="14">
        <f>'Gap Analysis Buildup'!H28</f>
        <v>0</v>
      </c>
      <c r="E31" s="9"/>
      <c r="F31" s="9"/>
      <c r="G31" s="44">
        <f>IF(F31&lt;&gt;"", (Table18[[#This Row],[Composite Risk (L+I+W)]])/(Table18[[#This Row],[Cost to address ($)]]+Table18[[#This Row],[Time to address (T)]]), 0)</f>
        <v>0</v>
      </c>
      <c r="H31" s="9"/>
    </row>
    <row r="32" spans="1:8" ht="75" customHeight="1">
      <c r="A32" s="43">
        <v>24</v>
      </c>
      <c r="B32" s="20" t="str">
        <f>'Gap Analysis Buildup'!K29</f>
        <v>Hospital Crisis Care/ Crisis Standards of Care Plan</v>
      </c>
      <c r="C32" s="29" t="str">
        <f>'Gap Analysis Buildup'!L29</f>
        <v>Details facility and regional approach to coordination of service and resource management, interface with State plans, and plans for on-site and community-based alternate care systems/sites including relevant facility and regional triggers where defined. Should also address 1135 waivers, and modification of other pertinent local/state rules and regulations to address surge issues, ACS, volunteers, etc.</v>
      </c>
      <c r="D32" s="14">
        <f>'Gap Analysis Buildup'!H29</f>
        <v>0</v>
      </c>
      <c r="E32" s="9"/>
      <c r="F32" s="9"/>
      <c r="G32" s="44">
        <f>IF(F32&lt;&gt;"", (Table18[[#This Row],[Composite Risk (L+I+W)]])/(Table18[[#This Row],[Cost to address ($)]]+Table18[[#This Row],[Time to address (T)]]), 0)</f>
        <v>0</v>
      </c>
      <c r="H32" s="9"/>
    </row>
    <row r="33" spans="1:8" ht="75" customHeight="1">
      <c r="A33" s="43">
        <v>25</v>
      </c>
      <c r="B33" s="20" t="str">
        <f>'Gap Analysis Buildup'!K30</f>
        <v>Hospital Decontamination Plan</v>
      </c>
      <c r="C33" s="29" t="str">
        <f>'Gap Analysis Buildup'!L30</f>
        <v>Details facility and coalition capabilities and policies surrounding decontamination of patients. Includes protocols and training policies, includes CHEMPAK acquisition and utilization.</v>
      </c>
      <c r="D33" s="14">
        <f>'Gap Analysis Buildup'!H30</f>
        <v>0</v>
      </c>
      <c r="E33" s="9"/>
      <c r="F33" s="9"/>
      <c r="G33" s="44">
        <f>IF(F33&lt;&gt;"", (Table18[[#This Row],[Composite Risk (L+I+W)]])/(Table18[[#This Row],[Cost to address ($)]]+Table18[[#This Row],[Time to address (T)]]), 0)</f>
        <v>0</v>
      </c>
      <c r="H33" s="9"/>
    </row>
    <row r="34" spans="1:8" ht="75" customHeight="1">
      <c r="A34" s="43">
        <v>26</v>
      </c>
      <c r="B34" s="20" t="str">
        <f>'Gap Analysis Buildup'!K31</f>
        <v>Hospital  Evacuation Plan</v>
      </c>
      <c r="C34" s="29" t="str">
        <f>'Gap Analysis Buildup'!L31</f>
        <v>Describes process and support for urgent/emergent evacuation of healthcare facility. Include partial and full emergency evacuation decision making and process, shelter-in-place options, and protocols.</v>
      </c>
      <c r="D34" s="14">
        <f>'Gap Analysis Buildup'!H31</f>
        <v>0</v>
      </c>
      <c r="E34" s="9"/>
      <c r="F34" s="9"/>
      <c r="G34" s="44">
        <f>IF(F34&lt;&gt;"", (Table18[[#This Row],[Composite Risk (L+I+W)]])/(Table18[[#This Row],[Cost to address ($)]]+Table18[[#This Row],[Time to address (T)]]), 0)</f>
        <v>0</v>
      </c>
      <c r="H34" s="9"/>
    </row>
    <row r="35" spans="1:8" ht="100.2" customHeight="1"/>
    <row r="36" spans="1:8" ht="54.75" customHeight="1"/>
    <row r="37" spans="1:8" ht="60.75" customHeight="1"/>
    <row r="38" spans="1:8" ht="50.25" customHeight="1"/>
    <row r="39" spans="1:8" ht="75" customHeight="1"/>
    <row r="40" spans="1:8" ht="75" customHeight="1"/>
    <row r="41" spans="1:8" ht="75" customHeight="1"/>
    <row r="42" spans="1:8" ht="75" customHeight="1"/>
    <row r="43" spans="1:8" ht="75" customHeight="1"/>
    <row r="44" spans="1:8" ht="75" customHeight="1"/>
    <row r="45" spans="1:8" ht="75" customHeight="1"/>
    <row r="46" spans="1:8" ht="75" customHeight="1"/>
    <row r="47" spans="1:8" ht="75" customHeight="1"/>
    <row r="48" spans="1:8" ht="72" customHeight="1"/>
    <row r="49" ht="100.2" customHeight="1"/>
    <row r="50" ht="100.2" customHeight="1"/>
    <row r="51" ht="100.2" customHeight="1"/>
    <row r="52" ht="100.2" customHeight="1"/>
    <row r="53" ht="100.2" customHeight="1"/>
    <row r="54" ht="100.2" customHeight="1"/>
    <row r="55" ht="100.2" customHeight="1"/>
  </sheetData>
  <sheetProtection password="E1AE" sheet="1" objects="1" scenarios="1" formatRows="0"/>
  <mergeCells count="1">
    <mergeCell ref="B2:H2"/>
  </mergeCells>
  <pageMargins left="0.7" right="0.7" top="0.75" bottom="0.75" header="0.3" footer="0.3"/>
  <pageSetup scale="54" fitToHeight="0" orientation="landscape" r:id="rId1"/>
  <legacy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'Data Validation'!$C$2:$C$6</xm:f>
          </x14:formula1>
          <xm:sqref>E5:F34</xm:sqref>
        </x14:dataValidation>
        <x14:dataValidation type="list" allowBlank="1" showInputMessage="1" showErrorMessage="1" error="Please use the dropdown or enter a whole number between 1 and 5._x000a_" xr:uid="{00000000-0002-0000-0900-000001000000}">
          <x14:formula1>
            <xm:f>'Data Validation'!$C$2:$C$6</xm:f>
          </x14:formula1>
          <xm:sqref>H5:H34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pageSetUpPr fitToPage="1"/>
  </sheetPr>
  <dimension ref="A1:L35"/>
  <sheetViews>
    <sheetView workbookViewId="0">
      <selection activeCell="L2" sqref="L2"/>
    </sheetView>
  </sheetViews>
  <sheetFormatPr defaultColWidth="8.6640625" defaultRowHeight="14.4"/>
  <cols>
    <col min="1" max="1" width="11" bestFit="1" customWidth="1"/>
    <col min="2" max="2" width="12.109375" bestFit="1" customWidth="1"/>
    <col min="3" max="3" width="14.6640625" bestFit="1" customWidth="1"/>
    <col min="4" max="4" width="30.33203125" bestFit="1" customWidth="1"/>
    <col min="5" max="5" width="30.33203125" customWidth="1"/>
    <col min="6" max="6" width="1.6640625" style="16" customWidth="1"/>
    <col min="8" max="8" width="11" bestFit="1" customWidth="1"/>
    <col min="10" max="10" width="18.6640625" bestFit="1" customWidth="1"/>
  </cols>
  <sheetData>
    <row r="1" spans="1:12">
      <c r="A1" t="str">
        <f>Table18[[#Headers],[Priority List]]</f>
        <v>Priority List</v>
      </c>
      <c r="B1" t="str">
        <f>'Gap Analysis'!A4</f>
        <v>Item Numbe</v>
      </c>
      <c r="C1" t="str">
        <f>Table18[[#Headers],[Item]]</f>
        <v>Item</v>
      </c>
      <c r="D1" t="str">
        <f>Table18[[#Headers],[Notes]]</f>
        <v>Notes</v>
      </c>
      <c r="E1" t="str">
        <f>Table18[[#Headers],[Priority (L+R+W) / $+T]]</f>
        <v>Priority (L+R+W) / $+T</v>
      </c>
      <c r="G1" t="s">
        <v>159</v>
      </c>
      <c r="H1" t="str">
        <f>A1</f>
        <v>Priority List</v>
      </c>
      <c r="I1" t="s">
        <v>161</v>
      </c>
      <c r="J1" t="s">
        <v>18</v>
      </c>
      <c r="K1" t="s">
        <v>19</v>
      </c>
      <c r="L1" t="s">
        <v>167</v>
      </c>
    </row>
    <row r="2" spans="1:12">
      <c r="A2" s="18">
        <f>'Gap Analysis'!H5</f>
        <v>0</v>
      </c>
      <c r="B2">
        <v>1</v>
      </c>
      <c r="C2" s="17" t="str">
        <f>'Gap Analysis'!B5</f>
        <v>HCC Chempack/SNS Plan</v>
      </c>
      <c r="D2" s="17" t="str">
        <f>'Gap Analysis'!C5</f>
        <v>In jurisdictions hosting Chempack assets the plan should document hospital and EMS actions related to storage, maintenance, notification mechanism of need for release of assets and authority by whom to release them, accompanying security to distribution point, resupply method. All jurisdictions should have an SNS receipt and distribution plan. Include SNS receipt, distribution, and replacement.</v>
      </c>
      <c r="E2" s="22">
        <f>'Gap Analysis'!G5</f>
        <v>0</v>
      </c>
      <c r="F2" s="19"/>
      <c r="G2">
        <v>1</v>
      </c>
      <c r="H2" s="15">
        <f>IFERROR(INDEX($A$2:$A$31,MATCH(1,INDEX(($A$2:$A$31=LARGE($A$2:$A$31,ROWS(H$1:H1)))*(COUNTIF(H$1:H1,$A$2:$A$31)=0),),0)),0)</f>
        <v>0</v>
      </c>
      <c r="I2" s="15">
        <f>IFERROR(INDEX($B$2:$B$90,MATCH(1,INDEX(($A$2:$A$90=LARGE($A$2:$A$90,ROWS(I$1:I1)))*(COUNTIF(I$1:I1,$B$2:$B$90)=0),),0)),0)</f>
        <v>1</v>
      </c>
      <c r="J2" s="15" t="str">
        <f t="shared" ref="J2:J31" si="0">IF(ISNA(VLOOKUP($I2,HPP_List,2,FALSE)),"",VLOOKUP($I2,HPP_List,2,FALSE))</f>
        <v>HCC Chempack/SNS Plan</v>
      </c>
      <c r="K2" s="15" t="str">
        <f t="shared" ref="K2:K31" si="1">IF(ISNA(VLOOKUP($I2,HPP_List,3,FALSE)),"",VLOOKUP($I2,HPP_List,3,FALSE))</f>
        <v>In jurisdictions hosting Chempack assets the plan should document hospital and EMS actions related to storage, maintenance, notification mechanism of need for release of assets and authority by whom to release them, accompanying security to distribution point, resupply method. All jurisdictions should have an SNS receipt and distribution plan. Include SNS receipt, distribution, and replacement.</v>
      </c>
      <c r="L2" s="15">
        <f t="shared" ref="L2:L31" si="2">IF(ISNA(VLOOKUP($I2,HPP_List,4,FALSE)),"",VLOOKUP($I2,HPP_List,4,FALSE))</f>
        <v>0</v>
      </c>
    </row>
    <row r="3" spans="1:12">
      <c r="A3" s="18">
        <f>'Gap Analysis'!H6</f>
        <v>0</v>
      </c>
      <c r="B3">
        <v>2</v>
      </c>
      <c r="C3" s="17" t="str">
        <f>'Gap Analysis'!B6</f>
        <v>HCC COOP, Recovery/Business Continuity Plan</v>
      </c>
      <c r="D3" s="17" t="str">
        <f>'Gap Analysis'!C6</f>
        <v>Coalition role and coordination of HCC recovery activities and continuity of operations (COOP) of HCC response functions (not a healthcare facility or agency) including backup for personnel, communication systems, and logistical support (assets).</v>
      </c>
      <c r="E3" s="22">
        <f>'Gap Analysis'!G6</f>
        <v>0</v>
      </c>
      <c r="F3" s="19"/>
      <c r="G3">
        <v>2</v>
      </c>
      <c r="H3" s="15">
        <f>IFERROR(INDEX($A$2:$A$31,MATCH(1,INDEX(($A$2:$A$31=LARGE($A$2:$A$31,ROWS(H$1:H2)))*(COUNTIF(H$1:H2,$A$2:$A$31)=0),),0)),H2)</f>
        <v>0</v>
      </c>
      <c r="I3" s="15">
        <f>IFERROR(INDEX($B$2:$B$90,MATCH(1,INDEX(($A$2:$A$90=LARGE($A$2:$A$90,ROWS(I$1:I2)))*(COUNTIF(I$1:I2,$B$2:$B$90)=0),),0)),0)</f>
        <v>2</v>
      </c>
      <c r="J3" s="15" t="str">
        <f t="shared" si="0"/>
        <v>HCC COOP, Recovery/Business Continuity Plan</v>
      </c>
      <c r="K3" s="15" t="str">
        <f t="shared" si="1"/>
        <v>Coalition role and coordination of HCC recovery activities and continuity of operations (COOP) of HCC response functions (not a healthcare facility or agency) including backup for personnel, communication systems, and logistical support (assets).</v>
      </c>
      <c r="L3" s="15">
        <f t="shared" si="2"/>
        <v>0</v>
      </c>
    </row>
    <row r="4" spans="1:12">
      <c r="A4" s="18">
        <f>'Gap Analysis'!H7</f>
        <v>0</v>
      </c>
      <c r="B4">
        <v>3</v>
      </c>
      <c r="C4" s="17" t="str">
        <f>'Gap Analysis'!B7</f>
        <v>HCC Crisis Standards of Care Plan</v>
      </c>
      <c r="D4" s="17" t="str">
        <f>'Gap Analysis'!C7</f>
        <v xml:space="preserve">Coalition-level plans for crisis situations summarizing the discipline-specific coordination mechanisms and referencing any coalition-level activities including resource management, regional triage / medical advisory teams, and information coordination. </v>
      </c>
      <c r="E4" s="22">
        <f>'Gap Analysis'!G7</f>
        <v>0</v>
      </c>
      <c r="F4" s="19"/>
      <c r="G4">
        <v>3</v>
      </c>
      <c r="H4" s="15">
        <f>IFERROR(INDEX($A$2:$A$31,MATCH(1,INDEX(($A$2:$A$31=LARGE($A$2:$A$31,ROWS(H$1:H3)))*(COUNTIF(H$1:H3,$A$2:$A$31)=0),),0)),H3)</f>
        <v>0</v>
      </c>
      <c r="I4" s="15">
        <f>IFERROR(INDEX($B$2:$B$90,MATCH(1,INDEX(($A$2:$A$90=LARGE($A$2:$A$90,ROWS(I$1:I3)))*(COUNTIF(I$1:I3,$B$2:$B$90)=0),),0)),0)</f>
        <v>3</v>
      </c>
      <c r="J4" s="15" t="str">
        <f t="shared" si="0"/>
        <v>HCC Crisis Standards of Care Plan</v>
      </c>
      <c r="K4" s="15" t="str">
        <f t="shared" si="1"/>
        <v xml:space="preserve">Coalition-level plans for crisis situations summarizing the discipline-specific coordination mechanisms and referencing any coalition-level activities including resource management, regional triage / medical advisory teams, and information coordination. </v>
      </c>
      <c r="L4" s="15">
        <f t="shared" si="2"/>
        <v>0</v>
      </c>
    </row>
    <row r="5" spans="1:12">
      <c r="A5" s="18">
        <f>'Gap Analysis'!H8</f>
        <v>0</v>
      </c>
      <c r="B5">
        <v>4</v>
      </c>
      <c r="C5" s="17" t="str">
        <f>'Gap Analysis'!B8</f>
        <v>HCC Evacuation Plan</v>
      </c>
      <c r="D5" s="17" t="str">
        <f>'Gap Analysis'!C8</f>
        <v>Describes the coalition role and coordination efforts during an evacuation of a health care facility and its repatriation (when needed). (NOTE: this can be the same plan or coordinated with evacuation plans for EM, EMS, hospital, long term care, etc.).</v>
      </c>
      <c r="E5" s="22">
        <f>'Gap Analysis'!G8</f>
        <v>0</v>
      </c>
      <c r="F5" s="19"/>
      <c r="G5">
        <v>4</v>
      </c>
      <c r="H5" s="15">
        <f>IFERROR(INDEX($A$2:$A$31,MATCH(1,INDEX(($A$2:$A$31=LARGE($A$2:$A$31,ROWS(H$1:H4)))*(COUNTIF(H$1:H4,$A$2:$A$31)=0),),0)),H4)</f>
        <v>0</v>
      </c>
      <c r="I5" s="15">
        <f>IFERROR(INDEX($B$2:$B$90,MATCH(1,INDEX(($A$2:$A$90=LARGE($A$2:$A$90,ROWS(I$1:I4)))*(COUNTIF(I$1:I4,$B$2:$B$90)=0),),0)),0)</f>
        <v>4</v>
      </c>
      <c r="J5" s="15" t="str">
        <f t="shared" si="0"/>
        <v>HCC Evacuation Plan</v>
      </c>
      <c r="K5" s="15" t="str">
        <f t="shared" si="1"/>
        <v>Describes the coalition role and coordination efforts during an evacuation of a health care facility and its repatriation (when needed). (NOTE: this can be the same plan or coordinated with evacuation plans for EM, EMS, hospital, long term care, etc.).</v>
      </c>
      <c r="L5" s="15">
        <f t="shared" si="2"/>
        <v>0</v>
      </c>
    </row>
    <row r="6" spans="1:12">
      <c r="A6" s="18">
        <f>'Gap Analysis'!H9</f>
        <v>0</v>
      </c>
      <c r="B6">
        <v>5</v>
      </c>
      <c r="C6" s="17" t="str">
        <f>'Gap Analysis'!B9</f>
        <v>HCC Exercise Plan</v>
      </c>
      <c r="D6" s="17" t="str">
        <f>'Gap Analysis'!C9</f>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c r="E6" s="22">
        <f>'Gap Analysis'!G9</f>
        <v>0</v>
      </c>
      <c r="F6" s="19"/>
      <c r="G6">
        <v>5</v>
      </c>
      <c r="H6" s="15">
        <f>IFERROR(INDEX($A$2:$A$31,MATCH(1,INDEX(($A$2:$A$31=LARGE($A$2:$A$31,ROWS(H$1:H5)))*(COUNTIF(H$1:H5,$A$2:$A$31)=0),),0)),H5)</f>
        <v>0</v>
      </c>
      <c r="I6" s="15">
        <f>IFERROR(INDEX($B$2:$B$90,MATCH(1,INDEX(($A$2:$A$90=LARGE($A$2:$A$90,ROWS(I$1:I5)))*(COUNTIF(I$1:I5,$B$2:$B$90)=0),),0)),0)</f>
        <v>5</v>
      </c>
      <c r="J6" s="15" t="str">
        <f t="shared" si="0"/>
        <v>HCC Exercise Plan</v>
      </c>
      <c r="K6" s="15" t="str">
        <f t="shared" si="1"/>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c r="L6" s="15">
        <f t="shared" si="2"/>
        <v>0</v>
      </c>
    </row>
    <row r="7" spans="1:12">
      <c r="A7" s="18">
        <f>'Gap Analysis'!H10</f>
        <v>0</v>
      </c>
      <c r="B7">
        <v>6</v>
      </c>
      <c r="C7" s="17" t="str">
        <f>'Gap Analysis'!B10</f>
        <v>HCC Patient Tracking and Movement Plan</v>
      </c>
      <c r="D7" s="17" t="str">
        <f>'Gap Analysis'!C10</f>
        <v>Documents the responsibilities of EMS/PH/Hospitals/EM for tracking incident-related patient tracking during field triage, emergency evacuation, and transport. Includes patient redistribution activities to minimize surge and promote load-balancing among reception and treatment facilities. Include planning for activation by NDMS as a host or reception site. Specify process to obtain multimodal patient transport assets including ground, vehicular and marine options.</v>
      </c>
      <c r="E7" s="22">
        <f>'Gap Analysis'!G10</f>
        <v>0</v>
      </c>
      <c r="F7" s="19"/>
      <c r="G7">
        <v>6</v>
      </c>
      <c r="H7" s="15">
        <f>IFERROR(INDEX($A$2:$A$31,MATCH(1,INDEX(($A$2:$A$31=LARGE($A$2:$A$31,ROWS(H$1:H6)))*(COUNTIF(H$1:H6,$A$2:$A$31)=0),),0)),H6)</f>
        <v>0</v>
      </c>
      <c r="I7" s="15">
        <f>IFERROR(INDEX($B$2:$B$90,MATCH(1,INDEX(($A$2:$A$90=LARGE($A$2:$A$90,ROWS(I$1:I6)))*(COUNTIF(I$1:I6,$B$2:$B$90)=0),),0)),0)</f>
        <v>6</v>
      </c>
      <c r="J7" s="15" t="str">
        <f t="shared" si="0"/>
        <v>HCC Patient Tracking and Movement Plan</v>
      </c>
      <c r="K7" s="15" t="str">
        <f t="shared" si="1"/>
        <v>Documents the responsibilities of EMS/PH/Hospitals/EM for tracking incident-related patient tracking during field triage, emergency evacuation, and transport. Includes patient redistribution activities to minimize surge and promote load-balancing among reception and treatment facilities. Include planning for activation by NDMS as a host or reception site. Specify process to obtain multimodal patient transport assets including ground, vehicular and marine options.</v>
      </c>
      <c r="L7" s="15">
        <f t="shared" si="2"/>
        <v>0</v>
      </c>
    </row>
    <row r="8" spans="1:12">
      <c r="A8" s="18">
        <f>'Gap Analysis'!H11</f>
        <v>0</v>
      </c>
      <c r="B8">
        <v>7</v>
      </c>
      <c r="C8" s="17" t="str">
        <f>'Gap Analysis'!B11</f>
        <v>HCC Resource Plan/Annex</v>
      </c>
      <c r="D8" s="17" t="str">
        <f>'Gap Analysis'!C11</f>
        <v>Describes the resource request and sharing process including the coalition interface with EM/PH. This includes a list of specific assets purchased with federal or state funds or under direct control of HCC partner members. Includes cache materials, response resources for CBRNE, MCI’s or emergency evacuation, specific adult and pediatric patient care items, and other assets to support facility operations.</v>
      </c>
      <c r="E8" s="22">
        <f>'Gap Analysis'!G11</f>
        <v>0</v>
      </c>
      <c r="F8" s="19"/>
      <c r="G8">
        <v>7</v>
      </c>
      <c r="H8" s="15">
        <f>IFERROR(INDEX($A$2:$A$31,MATCH(1,INDEX(($A$2:$A$31=LARGE($A$2:$A$31,ROWS(H$1:H7)))*(COUNTIF(H$1:H7,$A$2:$A$31)=0),),0)),H7)</f>
        <v>0</v>
      </c>
      <c r="I8" s="15">
        <f>IFERROR(INDEX($B$2:$B$90,MATCH(1,INDEX(($A$2:$A$90=LARGE($A$2:$A$90,ROWS(I$1:I7)))*(COUNTIF(I$1:I7,$B$2:$B$90)=0),),0)),0)</f>
        <v>7</v>
      </c>
      <c r="J8" s="15" t="str">
        <f t="shared" si="0"/>
        <v>HCC Resource Plan/Annex</v>
      </c>
      <c r="K8" s="15" t="str">
        <f t="shared" si="1"/>
        <v>Describes the resource request and sharing process including the coalition interface with EM/PH. This includes a list of specific assets purchased with federal or state funds or under direct control of HCC partner members. Includes cache materials, response resources for CBRNE, MCI’s or emergency evacuation, specific adult and pediatric patient care items, and other assets to support facility operations.</v>
      </c>
      <c r="L8" s="15">
        <f t="shared" si="2"/>
        <v>0</v>
      </c>
    </row>
    <row r="9" spans="1:12">
      <c r="A9" s="18">
        <f>'Gap Analysis'!H12</f>
        <v>0</v>
      </c>
      <c r="B9">
        <v>8</v>
      </c>
      <c r="C9" s="17" t="str">
        <f>'Gap Analysis'!B12</f>
        <v>HCC Response Plan</v>
      </c>
      <c r="D9" s="17" t="str">
        <f>'Gap Analysis'!C12</f>
        <v>Describes who will be notified, how, and when (specifying indicators and triggers) during a community incident; specific mechanisms for information sharing and coordination among coalition partners; responsibilities of coalition members, response partners, and HCC “Response Team” members.  Document Regional Patient Tracking and Mutual Aid Plans or agreements (e.g., MOU, MOA, MAA) between coalition members or partners.</v>
      </c>
      <c r="E9" s="22">
        <f>'Gap Analysis'!G12</f>
        <v>0</v>
      </c>
      <c r="F9" s="19"/>
      <c r="G9">
        <v>8</v>
      </c>
      <c r="H9" s="15">
        <f>IFERROR(INDEX($A$2:$A$31,MATCH(1,INDEX(($A$2:$A$31=LARGE($A$2:$A$31,ROWS(H$1:H8)))*(COUNTIF(H$1:H8,$A$2:$A$31)=0),),0)),H8)</f>
        <v>0</v>
      </c>
      <c r="I9" s="15">
        <f>IFERROR(INDEX($B$2:$B$90,MATCH(1,INDEX(($A$2:$A$90=LARGE($A$2:$A$90,ROWS(I$1:I8)))*(COUNTIF(I$1:I8,$B$2:$B$90)=0),),0)),0)</f>
        <v>8</v>
      </c>
      <c r="J9" s="15" t="str">
        <f t="shared" si="0"/>
        <v>HCC Response Plan</v>
      </c>
      <c r="K9" s="15" t="str">
        <f t="shared" si="1"/>
        <v>Describes who will be notified, how, and when (specifying indicators and triggers) during a community incident; specific mechanisms for information sharing and coordination among coalition partners; responsibilities of coalition members, response partners, and HCC “Response Team” members.  Document Regional Patient Tracking and Mutual Aid Plans or agreements (e.g., MOU, MOA, MAA) between coalition members or partners.</v>
      </c>
      <c r="L9" s="15">
        <f t="shared" si="2"/>
        <v>0</v>
      </c>
    </row>
    <row r="10" spans="1:12">
      <c r="A10" s="18">
        <f>'Gap Analysis'!H13</f>
        <v>0</v>
      </c>
      <c r="B10">
        <v>9</v>
      </c>
      <c r="C10" s="17" t="str">
        <f>'Gap Analysis'!B13</f>
        <v>HCC Specialty Mass Casualty Plans (e.g., MCI, Pediatric, Burn)</v>
      </c>
      <c r="D10" s="17" t="str">
        <f>'Gap Analysis'!C13</f>
        <v>Coalition-level plans for specialty situations should specify coordination, patient distribution, primary and surge facilities and resources, and coordination with specialty centers.</v>
      </c>
      <c r="E10" s="22">
        <f>'Gap Analysis'!G13</f>
        <v>0</v>
      </c>
      <c r="F10" s="19"/>
      <c r="G10">
        <v>9</v>
      </c>
      <c r="H10" s="15">
        <f>IFERROR(INDEX($A$2:$A$31,MATCH(1,INDEX(($A$2:$A$31=LARGE($A$2:$A$31,ROWS(H$1:H9)))*(COUNTIF(H$1:H9,$A$2:$A$31)=0),),0)),H9)</f>
        <v>0</v>
      </c>
      <c r="I10" s="15">
        <f>IFERROR(INDEX($B$2:$B$90,MATCH(1,INDEX(($A$2:$A$90=LARGE($A$2:$A$90,ROWS(I$1:I9)))*(COUNTIF(I$1:I9,$B$2:$B$90)=0),),0)),0)</f>
        <v>9</v>
      </c>
      <c r="J10" s="15" t="str">
        <f t="shared" si="0"/>
        <v>HCC Specialty Mass Casualty Plans (e.g., MCI, Pediatric, Burn)</v>
      </c>
      <c r="K10" s="15" t="str">
        <f t="shared" si="1"/>
        <v>Coalition-level plans for specialty situations should specify coordination, patient distribution, primary and surge facilities and resources, and coordination with specialty centers.</v>
      </c>
      <c r="L10" s="15">
        <f t="shared" si="2"/>
        <v>0</v>
      </c>
    </row>
    <row r="11" spans="1:12">
      <c r="A11" s="18">
        <f>'Gap Analysis'!H14</f>
        <v>0</v>
      </c>
      <c r="B11">
        <v>10</v>
      </c>
      <c r="C11" s="17" t="str">
        <f>'Gap Analysis'!B14</f>
        <v>EMS Active Shooter/ Armed Assailant/ Active Threat Response Plan</v>
      </c>
      <c r="D11" s="17" t="str">
        <f>'Gap Analysis'!C14</f>
        <v>Documents integration with law enforcement during response to active shooter/blast event scenes prioritizing access to victims, the role of EMS providers, mass triage, rapid interventions including hemorrhage control, early evacuation, and treatment/transport.</v>
      </c>
      <c r="E11" s="22">
        <f>'Gap Analysis'!G14</f>
        <v>0</v>
      </c>
      <c r="F11" s="19"/>
      <c r="G11">
        <v>10</v>
      </c>
      <c r="H11" s="15">
        <f>IFERROR(INDEX($A$2:$A$31,MATCH(1,INDEX(($A$2:$A$31=LARGE($A$2:$A$31,ROWS(H$1:H10)))*(COUNTIF(H$1:H10,$A$2:$A$31)=0),),0)),H10)</f>
        <v>0</v>
      </c>
      <c r="I11" s="15">
        <f>IFERROR(INDEX($B$2:$B$90,MATCH(1,INDEX(($A$2:$A$90=LARGE($A$2:$A$90,ROWS(I$1:I10)))*(COUNTIF(I$1:I10,$B$2:$B$90)=0),),0)),0)</f>
        <v>10</v>
      </c>
      <c r="J11" s="15" t="str">
        <f t="shared" si="0"/>
        <v>EMS Active Shooter/ Armed Assailant/ Active Threat Response Plan</v>
      </c>
      <c r="K11" s="15" t="str">
        <f t="shared" si="1"/>
        <v>Documents integration with law enforcement during response to active shooter/blast event scenes prioritizing access to victims, the role of EMS providers, mass triage, rapid interventions including hemorrhage control, early evacuation, and treatment/transport.</v>
      </c>
      <c r="L11" s="15">
        <f t="shared" si="2"/>
        <v>0</v>
      </c>
    </row>
    <row r="12" spans="1:12">
      <c r="A12" s="18">
        <f>'Gap Analysis'!H15</f>
        <v>0</v>
      </c>
      <c r="B12">
        <v>11</v>
      </c>
      <c r="C12" s="17" t="str">
        <f>'Gap Analysis'!B15</f>
        <v>EMS Alerting/ Notification Plan</v>
      </c>
      <c r="D12" s="17" t="str">
        <f>'Gap Analysis'!C15</f>
        <v xml:space="preserve">Describes alert and notification of the following during an incident for public safety and private sector based systems: 911 PSAP/dispatch centers, area hospitals, and EMS supervisors/management/ medical direction staff. Should including any indicators/triggers for activation of MCI plan. </v>
      </c>
      <c r="E12" s="22">
        <f>'Gap Analysis'!G15</f>
        <v>0</v>
      </c>
      <c r="F12" s="19"/>
      <c r="G12">
        <v>11</v>
      </c>
      <c r="H12" s="15">
        <f>IFERROR(INDEX($A$2:$A$31,MATCH(1,INDEX(($A$2:$A$31=LARGE($A$2:$A$31,ROWS(H$1:H11)))*(COUNTIF(H$1:H11,$A$2:$A$31)=0),),0)),H11)</f>
        <v>0</v>
      </c>
      <c r="I12" s="15">
        <f>IFERROR(INDEX($B$2:$B$90,MATCH(1,INDEX(($A$2:$A$90=LARGE($A$2:$A$90,ROWS(I$1:I11)))*(COUNTIF(I$1:I11,$B$2:$B$90)=0),),0)),0)</f>
        <v>11</v>
      </c>
      <c r="J12" s="15" t="str">
        <f t="shared" si="0"/>
        <v>EMS Alerting/ Notification Plan</v>
      </c>
      <c r="K12" s="15" t="str">
        <f t="shared" si="1"/>
        <v xml:space="preserve">Describes alert and notification of the following during an incident for public safety and private sector based systems: 911 PSAP/dispatch centers, area hospitals, and EMS supervisors/management/ medical direction staff. Should including any indicators/triggers for activation of MCI plan. </v>
      </c>
      <c r="L12" s="15">
        <f t="shared" si="2"/>
        <v>0</v>
      </c>
    </row>
    <row r="13" spans="1:12">
      <c r="A13" s="18">
        <f>'Gap Analysis'!H16</f>
        <v>0</v>
      </c>
      <c r="B13">
        <v>12</v>
      </c>
      <c r="C13" s="17" t="str">
        <f>'Gap Analysis'!B16</f>
        <v>EMS Behavioral Health Plan</v>
      </c>
      <c r="D13" s="17" t="str">
        <f>'Gap Analysis'!C16</f>
        <v>Includes critical incident stress support, access to information about normal stress responses, psychological first aid training, and professional behavioral health support to providers. Ideally, this should also include tracking and follow up of at-risk employees after critical incidents.</v>
      </c>
      <c r="E13" s="22">
        <f>'Gap Analysis'!G16</f>
        <v>0</v>
      </c>
      <c r="F13" s="19"/>
      <c r="G13">
        <v>12</v>
      </c>
      <c r="H13" s="15">
        <f>IFERROR(INDEX($A$2:$A$31,MATCH(1,INDEX(($A$2:$A$31=LARGE($A$2:$A$31,ROWS(H$1:H12)))*(COUNTIF(H$1:H12,$A$2:$A$31)=0),),0)),H12)</f>
        <v>0</v>
      </c>
      <c r="I13" s="15">
        <f>IFERROR(INDEX($B$2:$B$90,MATCH(1,INDEX(($A$2:$A$90=LARGE($A$2:$A$90,ROWS(I$1:I12)))*(COUNTIF(I$1:I12,$B$2:$B$90)=0),),0)),0)</f>
        <v>12</v>
      </c>
      <c r="J13" s="15" t="str">
        <f t="shared" si="0"/>
        <v>EMS Behavioral Health Plan</v>
      </c>
      <c r="K13" s="15" t="str">
        <f t="shared" si="1"/>
        <v>Includes critical incident stress support, access to information about normal stress responses, psychological first aid training, and professional behavioral health support to providers. Ideally, this should also include tracking and follow up of at-risk employees after critical incidents.</v>
      </c>
      <c r="L13" s="15">
        <f t="shared" si="2"/>
        <v>0</v>
      </c>
    </row>
    <row r="14" spans="1:12">
      <c r="A14" s="18">
        <f>'Gap Analysis'!H17</f>
        <v>0</v>
      </c>
      <c r="B14">
        <v>13</v>
      </c>
      <c r="C14" s="17" t="str">
        <f>'Gap Analysis'!B17</f>
        <v>EMS COOP, Recovery/Business Continuity Plan</v>
      </c>
      <c r="D14" s="17" t="str">
        <f>'Gap Analysis'!C17</f>
        <v>Include provisions for reconstitution of 911 answering, dispatch, and response functions if local capabilities are inoperable.</v>
      </c>
      <c r="E14" s="22">
        <f>'Gap Analysis'!G17</f>
        <v>0</v>
      </c>
      <c r="F14" s="19"/>
      <c r="G14">
        <v>13</v>
      </c>
      <c r="H14" s="15">
        <f>IFERROR(INDEX($A$2:$A$31,MATCH(1,INDEX(($A$2:$A$31=LARGE($A$2:$A$31,ROWS(H$1:H13)))*(COUNTIF(H$1:H13,$A$2:$A$31)=0),),0)),H13)</f>
        <v>0</v>
      </c>
      <c r="I14" s="15">
        <f>IFERROR(INDEX($B$2:$B$90,MATCH(1,INDEX(($A$2:$A$90=LARGE($A$2:$A$90,ROWS(I$1:I13)))*(COUNTIF(I$1:I13,$B$2:$B$90)=0),),0)),0)</f>
        <v>13</v>
      </c>
      <c r="J14" s="15" t="str">
        <f t="shared" si="0"/>
        <v>EMS COOP, Recovery/Business Continuity Plan</v>
      </c>
      <c r="K14" s="15" t="str">
        <f t="shared" si="1"/>
        <v>Include provisions for reconstitution of 911 answering, dispatch, and response functions if local capabilities are inoperable.</v>
      </c>
      <c r="L14" s="15">
        <f t="shared" si="2"/>
        <v>0</v>
      </c>
    </row>
    <row r="15" spans="1:12">
      <c r="A15" s="18">
        <f>'Gap Analysis'!H18</f>
        <v>0</v>
      </c>
      <c r="B15">
        <v>14</v>
      </c>
      <c r="C15" s="17" t="str">
        <f>'Gap Analysis'!B18</f>
        <v>EMS Crisis Care/ Crisis Standards of Care Plan</v>
      </c>
      <c r="D15" s="17" t="str">
        <f>'Gap Analysis'!C18</f>
        <v>Details protocols / policies to be used at dispatch and response level when demand severely overwhelms capacity (staffing, dispatch, triage/treatment plans, including triggers).</v>
      </c>
      <c r="E15" s="22">
        <f>'Gap Analysis'!G18</f>
        <v>0</v>
      </c>
      <c r="F15" s="19"/>
      <c r="G15">
        <v>14</v>
      </c>
      <c r="H15" s="15">
        <f>IFERROR(INDEX($A$2:$A$31,MATCH(1,INDEX(($A$2:$A$31=LARGE($A$2:$A$31,ROWS(H$1:H14)))*(COUNTIF(H$1:H14,$A$2:$A$31)=0),),0)),H14)</f>
        <v>0</v>
      </c>
      <c r="I15" s="15">
        <f>IFERROR(INDEX($B$2:$B$90,MATCH(1,INDEX(($A$2:$A$90=LARGE($A$2:$A$90,ROWS(I$1:I14)))*(COUNTIF(I$1:I14,$B$2:$B$90)=0),),0)),0)</f>
        <v>14</v>
      </c>
      <c r="J15" s="15" t="str">
        <f t="shared" si="0"/>
        <v>EMS Crisis Care/ Crisis Standards of Care Plan</v>
      </c>
      <c r="K15" s="15" t="str">
        <f t="shared" si="1"/>
        <v>Details protocols / policies to be used at dispatch and response level when demand severely overwhelms capacity (staffing, dispatch, triage/treatment plans, including triggers).</v>
      </c>
      <c r="L15" s="15">
        <f t="shared" si="2"/>
        <v>0</v>
      </c>
    </row>
    <row r="16" spans="1:12">
      <c r="A16" s="18">
        <f>'Gap Analysis'!H19</f>
        <v>0</v>
      </c>
      <c r="B16">
        <v>15</v>
      </c>
      <c r="C16" s="17" t="str">
        <f>'Gap Analysis'!B19</f>
        <v>EMS Evacuation Plan</v>
      </c>
      <c r="D16" s="17" t="str">
        <f>'Gap Analysis'!C19</f>
        <v>Describes the EMS role and coordination efforts during emergency healthcare facility evacuation integrated with HCC partners and the Emergency Operations Center. (NOTE: this can be the same plan or coordinated with evacuation plans for the coalition, hospital, long term care, etc.).</v>
      </c>
      <c r="E16" s="22">
        <f>'Gap Analysis'!G19</f>
        <v>0</v>
      </c>
      <c r="F16" s="19"/>
      <c r="G16">
        <v>15</v>
      </c>
      <c r="H16" s="15">
        <f>IFERROR(INDEX($A$2:$A$31,MATCH(1,INDEX(($A$2:$A$31=LARGE($A$2:$A$31,ROWS(H$1:H15)))*(COUNTIF(H$1:H15,$A$2:$A$31)=0),),0)),H15)</f>
        <v>0</v>
      </c>
      <c r="I16" s="15">
        <f>IFERROR(INDEX($B$2:$B$90,MATCH(1,INDEX(($A$2:$A$90=LARGE($A$2:$A$90,ROWS(I$1:I15)))*(COUNTIF(I$1:I15,$B$2:$B$90)=0),),0)),0)</f>
        <v>15</v>
      </c>
      <c r="J16" s="15" t="str">
        <f t="shared" si="0"/>
        <v>EMS Evacuation Plan</v>
      </c>
      <c r="K16" s="15" t="str">
        <f t="shared" si="1"/>
        <v>Describes the EMS role and coordination efforts during emergency healthcare facility evacuation integrated with HCC partners and the Emergency Operations Center. (NOTE: this can be the same plan or coordinated with evacuation plans for the coalition, hospital, long term care, etc.).</v>
      </c>
      <c r="L16" s="15">
        <f t="shared" si="2"/>
        <v>0</v>
      </c>
    </row>
    <row r="17" spans="1:12">
      <c r="A17" s="18">
        <f>'Gap Analysis'!H20</f>
        <v>0</v>
      </c>
      <c r="B17">
        <v>16</v>
      </c>
      <c r="C17" s="17" t="str">
        <f>'Gap Analysis'!B20</f>
        <v>EMS Exercise Plan</v>
      </c>
      <c r="D17" s="17" t="str">
        <f>'Gap Analysis'!C20</f>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c r="E17" s="22">
        <f>'Gap Analysis'!G20</f>
        <v>0</v>
      </c>
      <c r="F17" s="19"/>
      <c r="G17">
        <v>16</v>
      </c>
      <c r="H17" s="15">
        <f>IFERROR(INDEX($A$2:$A$31,MATCH(1,INDEX(($A$2:$A$31=LARGE($A$2:$A$31,ROWS(H$1:H16)))*(COUNTIF(H$1:H16,$A$2:$A$31)=0),),0)),H16)</f>
        <v>0</v>
      </c>
      <c r="I17" s="15">
        <f>IFERROR(INDEX($B$2:$B$90,MATCH(1,INDEX(($A$2:$A$90=LARGE($A$2:$A$90,ROWS(I$1:I16)))*(COUNTIF(I$1:I16,$B$2:$B$90)=0),),0)),0)</f>
        <v>16</v>
      </c>
      <c r="J17" s="15" t="str">
        <f t="shared" si="0"/>
        <v>EMS Exercise Plan</v>
      </c>
      <c r="K17" s="15" t="str">
        <f t="shared" si="1"/>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c r="L17" s="15">
        <f t="shared" si="2"/>
        <v>0</v>
      </c>
    </row>
    <row r="18" spans="1:12">
      <c r="A18" s="18">
        <f>'Gap Analysis'!H21</f>
        <v>0</v>
      </c>
      <c r="B18">
        <v>17</v>
      </c>
      <c r="C18" s="17" t="str">
        <f>'Gap Analysis'!B21</f>
        <v>EMS HAZMAT/ Decontamination Plan</v>
      </c>
      <c r="D18" s="17" t="str">
        <f>'Gap Analysis'!C21</f>
        <v xml:space="preserve">Describes roles of EMS and Fire including agent identification, setting up hot, warm and cold zones, capability for mass decontamination, and use of medical countermeasures for chemical, biological and radiological incidents. Include use of available antidotes (including CHEMPACK reference). Addresses delivery of contaminated patients to specialty care hospitals when needed and available. </v>
      </c>
      <c r="E18" s="22">
        <f>'Gap Analysis'!G21</f>
        <v>0</v>
      </c>
      <c r="F18" s="19"/>
      <c r="G18">
        <v>17</v>
      </c>
      <c r="H18" s="15">
        <f>IFERROR(INDEX($A$2:$A$31,MATCH(1,INDEX(($A$2:$A$31=LARGE($A$2:$A$31,ROWS(H$1:H17)))*(COUNTIF(H$1:H17,$A$2:$A$31)=0),),0)),H17)</f>
        <v>0</v>
      </c>
      <c r="I18" s="15">
        <f>IFERROR(INDEX($B$2:$B$90,MATCH(1,INDEX(($A$2:$A$90=LARGE($A$2:$A$90,ROWS(I$1:I17)))*(COUNTIF(I$1:I17,$B$2:$B$90)=0),),0)),0)</f>
        <v>17</v>
      </c>
      <c r="J18" s="15" t="str">
        <f t="shared" si="0"/>
        <v>EMS HAZMAT/ Decontamination Plan</v>
      </c>
      <c r="K18" s="15" t="str">
        <f t="shared" si="1"/>
        <v xml:space="preserve">Describes roles of EMS and Fire including agent identification, setting up hot, warm and cold zones, capability for mass decontamination, and use of medical countermeasures for chemical, biological and radiological incidents. Include use of available antidotes (including CHEMPACK reference). Addresses delivery of contaminated patients to specialty care hospitals when needed and available. </v>
      </c>
      <c r="L18" s="15">
        <f t="shared" si="2"/>
        <v>0</v>
      </c>
    </row>
    <row r="19" spans="1:12">
      <c r="A19" s="18">
        <f>'Gap Analysis'!H22</f>
        <v>0</v>
      </c>
      <c r="B19">
        <v>18</v>
      </c>
      <c r="C19" s="17" t="str">
        <f>'Gap Analysis'!B22</f>
        <v>EMS Infectious Disease Plan</v>
      </c>
      <c r="D19" s="17" t="str">
        <f>'Gap Analysis'!C22</f>
        <v>Includes guidelines for situational awareness and notification of outbreaks associated with seasonal and emerging infectious disease agents, dispatch communication to crews, hospitals and PH, personal protective equipment, infection prevention and control measures, specialized transport and response protocols to tiered levels of treatment facilities.</v>
      </c>
      <c r="E19" s="22">
        <f>'Gap Analysis'!G22</f>
        <v>0</v>
      </c>
      <c r="F19" s="19"/>
      <c r="G19">
        <v>18</v>
      </c>
      <c r="H19" s="15">
        <f>IFERROR(INDEX($A$2:$A$31,MATCH(1,INDEX(($A$2:$A$31=LARGE($A$2:$A$31,ROWS(H$1:H18)))*(COUNTIF(H$1:H18,$A$2:$A$31)=0),),0)),H18)</f>
        <v>0</v>
      </c>
      <c r="I19" s="15">
        <f>IFERROR(INDEX($B$2:$B$90,MATCH(1,INDEX(($A$2:$A$90=LARGE($A$2:$A$90,ROWS(I$1:I18)))*(COUNTIF(I$1:I18,$B$2:$B$90)=0),),0)),0)</f>
        <v>18</v>
      </c>
      <c r="J19" s="15" t="str">
        <f t="shared" si="0"/>
        <v>EMS Infectious Disease Plan</v>
      </c>
      <c r="K19" s="15" t="str">
        <f t="shared" si="1"/>
        <v>Includes guidelines for situational awareness and notification of outbreaks associated with seasonal and emerging infectious disease agents, dispatch communication to crews, hospitals and PH, personal protective equipment, infection prevention and control measures, specialized transport and response protocols to tiered levels of treatment facilities.</v>
      </c>
      <c r="L19" s="15">
        <f t="shared" si="2"/>
        <v>0</v>
      </c>
    </row>
    <row r="20" spans="1:12">
      <c r="A20" s="18">
        <f>'Gap Analysis'!H23</f>
        <v>0</v>
      </c>
      <c r="B20">
        <v>19</v>
      </c>
      <c r="C20" s="17" t="str">
        <f>'Gap Analysis'!B23</f>
        <v>EMS IS/IT System  Failure/ Compromise Plan</v>
      </c>
      <c r="D20" s="17" t="str">
        <f>'Gap Analysis'!C23</f>
        <v>Includes downtime, cyberattacks (e.g. denial of service attack on 911), redundancy measures, training, PHI substitutions, and recovery measures.</v>
      </c>
      <c r="E20" s="22">
        <f>'Gap Analysis'!G23</f>
        <v>0</v>
      </c>
      <c r="F20" s="19"/>
      <c r="G20">
        <v>19</v>
      </c>
      <c r="H20" s="15">
        <f>IFERROR(INDEX($A$2:$A$31,MATCH(1,INDEX(($A$2:$A$31=LARGE($A$2:$A$31,ROWS(H$1:H19)))*(COUNTIF(H$1:H19,$A$2:$A$31)=0),),0)),H19)</f>
        <v>0</v>
      </c>
      <c r="I20" s="15">
        <f>IFERROR(INDEX($B$2:$B$90,MATCH(1,INDEX(($A$2:$A$90=LARGE($A$2:$A$90,ROWS(I$1:I19)))*(COUNTIF(I$1:I19,$B$2:$B$90)=0),),0)),0)</f>
        <v>19</v>
      </c>
      <c r="J20" s="15" t="str">
        <f t="shared" si="0"/>
        <v>EMS IS/IT System  Failure/ Compromise Plan</v>
      </c>
      <c r="K20" s="15" t="str">
        <f t="shared" si="1"/>
        <v>Includes downtime, cyberattacks (e.g. denial of service attack on 911), redundancy measures, training, PHI substitutions, and recovery measures.</v>
      </c>
      <c r="L20" s="15">
        <f t="shared" si="2"/>
        <v>0</v>
      </c>
    </row>
    <row r="21" spans="1:12">
      <c r="A21" s="18">
        <f>'Gap Analysis'!H24</f>
        <v>0</v>
      </c>
      <c r="B21">
        <v>20</v>
      </c>
      <c r="C21" s="17" t="str">
        <f>'Gap Analysis'!B24</f>
        <v>EMS Mutual Aid Plan</v>
      </c>
      <c r="D21" s="17" t="str">
        <f>'Gap Analysis'!C24</f>
        <v>Specifies request process, commitment, notification, etc. between EMS agencies and details other services/assets. Include any written MOA/MOU and other agreements.</v>
      </c>
      <c r="E21" s="22">
        <f>'Gap Analysis'!G24</f>
        <v>0</v>
      </c>
      <c r="F21" s="19"/>
      <c r="G21">
        <v>20</v>
      </c>
      <c r="H21" s="15">
        <f>IFERROR(INDEX($A$2:$A$31,MATCH(1,INDEX(($A$2:$A$31=LARGE($A$2:$A$31,ROWS(H$1:H20)))*(COUNTIF(H$1:H20,$A$2:$A$31)=0),),0)),H20)</f>
        <v>0</v>
      </c>
      <c r="I21" s="15">
        <f>IFERROR(INDEX($B$2:$B$90,MATCH(1,INDEX(($A$2:$A$90=LARGE($A$2:$A$90,ROWS(I$1:I20)))*(COUNTIF(I$1:I20,$B$2:$B$90)=0),),0)),0)</f>
        <v>20</v>
      </c>
      <c r="J21" s="15" t="str">
        <f t="shared" si="0"/>
        <v>EMS Mutual Aid Plan</v>
      </c>
      <c r="K21" s="15" t="str">
        <f t="shared" si="1"/>
        <v>Specifies request process, commitment, notification, etc. between EMS agencies and details other services/assets. Include any written MOA/MOU and other agreements.</v>
      </c>
      <c r="L21" s="15">
        <f t="shared" si="2"/>
        <v>0</v>
      </c>
    </row>
    <row r="22" spans="1:12">
      <c r="A22" s="18">
        <f>'Gap Analysis'!H25</f>
        <v>0</v>
      </c>
      <c r="B22">
        <v>21</v>
      </c>
      <c r="C22" s="17" t="str">
        <f>'Gap Analysis'!B25</f>
        <v>EMS Patient Distribution Plan</v>
      </c>
      <c r="D22" s="17" t="str">
        <f>'Gap Analysis'!C25</f>
        <v>Specifies EMS role in conducting (if applicable) inter-facility transports and patient distribution to hospitals and other healthcare facilities (e.g., freestanding EDs, etc.) – coordinated to minimize overload on single facility when possible. Integrated with hospital MCI plans.</v>
      </c>
      <c r="E22" s="22">
        <f>'Gap Analysis'!G25</f>
        <v>0</v>
      </c>
      <c r="F22" s="19"/>
      <c r="G22">
        <v>21</v>
      </c>
      <c r="H22" s="15">
        <f>IFERROR(INDEX($A$2:$A$31,MATCH(1,INDEX(($A$2:$A$31=LARGE($A$2:$A$31,ROWS(H$1:H21)))*(COUNTIF(H$1:H21,$A$2:$A$31)=0),),0)),H21)</f>
        <v>0</v>
      </c>
      <c r="I22" s="15">
        <f>IFERROR(INDEX($B$2:$B$90,MATCH(1,INDEX(($A$2:$A$90=LARGE($A$2:$A$90,ROWS(I$1:I21)))*(COUNTIF(I$1:I21,$B$2:$B$90)=0),),0)),0)</f>
        <v>21</v>
      </c>
      <c r="J22" s="15" t="str">
        <f t="shared" si="0"/>
        <v>EMS Patient Distribution Plan</v>
      </c>
      <c r="K22" s="15" t="str">
        <f t="shared" si="1"/>
        <v>Specifies EMS role in conducting (if applicable) inter-facility transports and patient distribution to hospitals and other healthcare facilities (e.g., freestanding EDs, etc.) – coordinated to minimize overload on single facility when possible. Integrated with hospital MCI plans.</v>
      </c>
      <c r="L22" s="15">
        <f t="shared" si="2"/>
        <v>0</v>
      </c>
    </row>
    <row r="23" spans="1:12">
      <c r="A23" s="18">
        <f>'Gap Analysis'!H26</f>
        <v>0</v>
      </c>
      <c r="B23">
        <v>22</v>
      </c>
      <c r="C23" s="17" t="str">
        <f>'Gap Analysis'!B26</f>
        <v>EMS Patient Tracking and Movement Plan</v>
      </c>
      <c r="D23" s="17" t="str">
        <f>'Gap Analysis'!C26</f>
        <v>Documents the responsibilities of EMS/PH/Hospitals/EM for tracking incident-related patients and during patient redistribution activities or patient reception activities (e.g. NDMS) in the area. Urban areas should reflect secondary patient movement to achieve load-balancing between hospitals. Rural areas should specify plans to obtain EMS support (including multi-model options- marine, air, ground transports, rotor-wing) to transport multiple patients to other receiving facilities from the overloaded local facility. (NOTE: this may be the same plan as developed under "Coalition Resources"). Should specify policies/procedures for MCI tracking versus healthcare facility evacuation patient tracking of transports.</v>
      </c>
      <c r="E23" s="22">
        <f>'Gap Analysis'!G26</f>
        <v>0</v>
      </c>
      <c r="F23" s="19"/>
      <c r="G23">
        <v>22</v>
      </c>
      <c r="H23" s="15">
        <f>IFERROR(INDEX($A$2:$A$31,MATCH(1,INDEX(($A$2:$A$31=LARGE($A$2:$A$31,ROWS(H$1:H22)))*(COUNTIF(H$1:H22,$A$2:$A$31)=0),),0)),H22)</f>
        <v>0</v>
      </c>
      <c r="I23" s="15">
        <f>IFERROR(INDEX($B$2:$B$90,MATCH(1,INDEX(($A$2:$A$90=LARGE($A$2:$A$90,ROWS(I$1:I22)))*(COUNTIF(I$1:I22,$B$2:$B$90)=0),),0)),0)</f>
        <v>22</v>
      </c>
      <c r="J23" s="15" t="str">
        <f t="shared" si="0"/>
        <v>EMS Patient Tracking and Movement Plan</v>
      </c>
      <c r="K23" s="15" t="str">
        <f t="shared" si="1"/>
        <v>Documents the responsibilities of EMS/PH/Hospitals/EM for tracking incident-related patients and during patient redistribution activities or patient reception activities (e.g. NDMS) in the area. Urban areas should reflect secondary patient movement to achieve load-balancing between hospitals. Rural areas should specify plans to obtain EMS support (including multi-model options- marine, air, ground transports, rotor-wing) to transport multiple patients to other receiving facilities from the overloaded local facility. (NOTE: this may be the same plan as developed under "Coalition Resources"). Should specify policies/procedures for MCI tracking versus healthcare facility evacuation patient tracking of transports.</v>
      </c>
      <c r="L23" s="15">
        <f t="shared" si="2"/>
        <v>0</v>
      </c>
    </row>
    <row r="24" spans="1:12">
      <c r="A24" s="18">
        <f>'Gap Analysis'!H27</f>
        <v>0</v>
      </c>
      <c r="B24">
        <v>23</v>
      </c>
      <c r="C24" s="17" t="str">
        <f>'Gap Analysis'!B27</f>
        <v>EMS Specialty Mass Casualty Plans (e.g., MCI, Pediatric, Burn)</v>
      </c>
      <c r="D24" s="17" t="str">
        <f>'Gap Analysis'!C27</f>
        <v xml:space="preserve">Specifies on-scene command and unified command, roles, triage, staging, integration of response with law enforcement, and notification and casualty distributions to hospitals.  </v>
      </c>
      <c r="E24" s="22">
        <f>'Gap Analysis'!G27</f>
        <v>0</v>
      </c>
      <c r="F24" s="19"/>
      <c r="G24">
        <v>23</v>
      </c>
      <c r="H24" s="15">
        <f>IFERROR(INDEX($A$2:$A$31,MATCH(1,INDEX(($A$2:$A$31=LARGE($A$2:$A$31,ROWS(H$1:H23)))*(COUNTIF(H$1:H23,$A$2:$A$31)=0),),0)),H23)</f>
        <v>0</v>
      </c>
      <c r="I24" s="15">
        <f>IFERROR(INDEX($B$2:$B$90,MATCH(1,INDEX(($A$2:$A$90=LARGE($A$2:$A$90,ROWS(I$1:I23)))*(COUNTIF(I$1:I23,$B$2:$B$90)=0),),0)),0)</f>
        <v>23</v>
      </c>
      <c r="J24" s="15" t="str">
        <f t="shared" si="0"/>
        <v>EMS Specialty Mass Casualty Plans (e.g., MCI, Pediatric, Burn)</v>
      </c>
      <c r="K24" s="15" t="str">
        <f t="shared" si="1"/>
        <v xml:space="preserve">Specifies on-scene command and unified command, roles, triage, staging, integration of response with law enforcement, and notification and casualty distributions to hospitals.  </v>
      </c>
      <c r="L24" s="15">
        <f t="shared" si="2"/>
        <v>0</v>
      </c>
    </row>
    <row r="25" spans="1:12">
      <c r="A25" s="18">
        <f>'Gap Analysis'!H28</f>
        <v>0</v>
      </c>
      <c r="B25">
        <v>24</v>
      </c>
      <c r="C25" s="17" t="str">
        <f>'Gap Analysis'!B28</f>
        <v>Hospital Behavioral Health Plan</v>
      </c>
      <c r="D25" s="17" t="str">
        <f>'Gap Analysis'!C28</f>
        <v>Support within the healthcare system for providers and patients – information, psychological first aid, access to services, assessments, treatment and referral. Include planning collaboration with EMS.</v>
      </c>
      <c r="E25" s="22">
        <f>'Gap Analysis'!G28</f>
        <v>0</v>
      </c>
      <c r="F25" s="19"/>
      <c r="G25">
        <v>24</v>
      </c>
      <c r="H25" s="15">
        <f>IFERROR(INDEX($A$2:$A$31,MATCH(1,INDEX(($A$2:$A$31=LARGE($A$2:$A$31,ROWS(H$1:H24)))*(COUNTIF(H$1:H24,$A$2:$A$31)=0),),0)),H24)</f>
        <v>0</v>
      </c>
      <c r="I25" s="15">
        <f>IFERROR(INDEX($B$2:$B$90,MATCH(1,INDEX(($A$2:$A$90=LARGE($A$2:$A$90,ROWS(I$1:I24)))*(COUNTIF(I$1:I24,$B$2:$B$90)=0),),0)),0)</f>
        <v>24</v>
      </c>
      <c r="J25" s="15" t="str">
        <f t="shared" si="0"/>
        <v>Hospital Behavioral Health Plan</v>
      </c>
      <c r="K25" s="15" t="str">
        <f t="shared" si="1"/>
        <v>Support within the healthcare system for providers and patients – information, psychological first aid, access to services, assessments, treatment and referral. Include planning collaboration with EMS.</v>
      </c>
      <c r="L25" s="15">
        <f t="shared" si="2"/>
        <v>0</v>
      </c>
    </row>
    <row r="26" spans="1:12">
      <c r="A26" s="18">
        <f>'Gap Analysis'!H29</f>
        <v>0</v>
      </c>
      <c r="B26">
        <v>25</v>
      </c>
      <c r="C26" s="17" t="str">
        <f>'Gap Analysis'!B29</f>
        <v>Hospital Blood Bank Plan</v>
      </c>
      <c r="D26" s="17" t="str">
        <f>'Gap Analysis'!C29</f>
        <v xml:space="preserve">Details support for hospitals during a mass casualty incident including delivery during access controlled situations. </v>
      </c>
      <c r="E26" s="22">
        <f>'Gap Analysis'!G29</f>
        <v>0</v>
      </c>
      <c r="F26" s="19"/>
      <c r="G26">
        <v>25</v>
      </c>
      <c r="H26" s="15">
        <f>IFERROR(INDEX($A$2:$A$31,MATCH(1,INDEX(($A$2:$A$31=LARGE($A$2:$A$31,ROWS(H$1:H25)))*(COUNTIF(H$1:H25,$A$2:$A$31)=0),),0)),H25)</f>
        <v>0</v>
      </c>
      <c r="I26" s="15">
        <f>IFERROR(INDEX($B$2:$B$90,MATCH(1,INDEX(($A$2:$A$90=LARGE($A$2:$A$90,ROWS(I$1:I25)))*(COUNTIF(I$1:I25,$B$2:$B$90)=0),),0)),0)</f>
        <v>25</v>
      </c>
      <c r="J26" s="15" t="str">
        <f t="shared" si="0"/>
        <v>Hospital Blood Bank Plan</v>
      </c>
      <c r="K26" s="15" t="str">
        <f t="shared" si="1"/>
        <v xml:space="preserve">Details support for hospitals during a mass casualty incident including delivery during access controlled situations. </v>
      </c>
      <c r="L26" s="15">
        <f t="shared" si="2"/>
        <v>0</v>
      </c>
    </row>
    <row r="27" spans="1:12">
      <c r="A27" s="18">
        <f>'Gap Analysis'!H30</f>
        <v>0</v>
      </c>
      <c r="B27">
        <v>26</v>
      </c>
      <c r="C27" s="17" t="str">
        <f>'Gap Analysis'!B30</f>
        <v>Hospital Closed POD Plans</v>
      </c>
      <c r="D27" s="17" t="str">
        <f>'Gap Analysis'!C30</f>
        <v>Plans for internal vaccination/prophylaxis of healthcare personnel. May be helpful to quantify the number of employees who would be in need of vaccination or prophylaxis depending on role / job class.</v>
      </c>
      <c r="E27" s="22">
        <f>'Gap Analysis'!G30</f>
        <v>0</v>
      </c>
      <c r="F27" s="19"/>
      <c r="G27">
        <v>26</v>
      </c>
      <c r="H27" s="15">
        <f>IFERROR(INDEX($A$2:$A$31,MATCH(1,INDEX(($A$2:$A$31=LARGE($A$2:$A$31,ROWS(H$1:H26)))*(COUNTIF(H$1:H26,$A$2:$A$31)=0),),0)),H26)</f>
        <v>0</v>
      </c>
      <c r="I27" s="15">
        <f>IFERROR(INDEX($B$2:$B$90,MATCH(1,INDEX(($A$2:$A$90=LARGE($A$2:$A$90,ROWS(I$1:I26)))*(COUNTIF(I$1:I26,$B$2:$B$90)=0),),0)),0)</f>
        <v>26</v>
      </c>
      <c r="J27" s="15" t="str">
        <f t="shared" si="0"/>
        <v>Hospital Closed POD Plans</v>
      </c>
      <c r="K27" s="15" t="str">
        <f t="shared" si="1"/>
        <v>Plans for internal vaccination/prophylaxis of healthcare personnel. May be helpful to quantify the number of employees who would be in need of vaccination or prophylaxis depending on role / job class.</v>
      </c>
      <c r="L27" s="15">
        <f t="shared" si="2"/>
        <v>0</v>
      </c>
    </row>
    <row r="28" spans="1:12">
      <c r="A28" s="18">
        <f>'Gap Analysis'!H31</f>
        <v>0</v>
      </c>
      <c r="B28">
        <v>27</v>
      </c>
      <c r="C28" s="17" t="str">
        <f>'Gap Analysis'!B31</f>
        <v>Hospital COOP, Recovery/Business Continuity Plan</v>
      </c>
      <c r="D28" s="17" t="str">
        <f>'Gap Analysis'!C31</f>
        <v xml:space="preserve">Hospital continuity of operation (COOP) plans may help address HVAC, IT/EMR, utility, potable water, power, fuel, vendor / supply chain, food, communications, transportation, and other issues. Facility plans should incorporate these issues with detailed mitigation/redundancy planning, staffing plans, and structural / damage assessments. </v>
      </c>
      <c r="E28" s="22">
        <f>'Gap Analysis'!G31</f>
        <v>0</v>
      </c>
      <c r="F28" s="19"/>
      <c r="G28">
        <v>27</v>
      </c>
      <c r="I28" s="15">
        <f>IFERROR(INDEX($B$2:$B$90,MATCH(1,INDEX(($A$2:$A$90=LARGE($A$2:$A$90,ROWS(I$1:I27)))*(COUNTIF(I$1:I27,$B$2:$B$90)=0),),0)),0)</f>
        <v>27</v>
      </c>
      <c r="J28" s="15" t="str">
        <f t="shared" si="0"/>
        <v>Hospital COOP, Recovery/Business Continuity Plan</v>
      </c>
      <c r="K28" s="15" t="str">
        <f t="shared" si="1"/>
        <v xml:space="preserve">Hospital continuity of operation (COOP) plans may help address HVAC, IT/EMR, utility, potable water, power, fuel, vendor / supply chain, food, communications, transportation, and other issues. Facility plans should incorporate these issues with detailed mitigation/redundancy planning, staffing plans, and structural / damage assessments. </v>
      </c>
      <c r="L28" s="15">
        <f t="shared" si="2"/>
        <v>0</v>
      </c>
    </row>
    <row r="29" spans="1:12">
      <c r="A29" s="18">
        <f>'Gap Analysis'!H32</f>
        <v>0</v>
      </c>
      <c r="B29">
        <v>28</v>
      </c>
      <c r="C29" s="17" t="str">
        <f>'Gap Analysis'!B32</f>
        <v>Hospital Crisis Care/ Crisis Standards of Care Plan</v>
      </c>
      <c r="D29" s="17" t="str">
        <f>'Gap Analysis'!C32</f>
        <v>Details facility and regional approach to coordination of service and resource management, interface with State plans, and plans for on-site and community-based alternate care systems/sites including relevant facility and regional triggers where defined. Should also address 1135 waivers, and modification of other pertinent local/state rules and regulations to address surge issues, ACS, volunteers, etc.</v>
      </c>
      <c r="E29" s="22">
        <f>'Gap Analysis'!G32</f>
        <v>0</v>
      </c>
      <c r="F29" s="19"/>
      <c r="G29">
        <v>28</v>
      </c>
      <c r="I29" s="15">
        <f>IFERROR(INDEX($B$2:$B$90,MATCH(1,INDEX(($A$2:$A$90=LARGE($A$2:$A$90,ROWS(I$1:I28)))*(COUNTIF(I$1:I28,$B$2:$B$90)=0),),0)),0)</f>
        <v>28</v>
      </c>
      <c r="J29" s="15" t="str">
        <f t="shared" si="0"/>
        <v>Hospital Crisis Care/ Crisis Standards of Care Plan</v>
      </c>
      <c r="K29" s="15" t="str">
        <f t="shared" si="1"/>
        <v>Details facility and regional approach to coordination of service and resource management, interface with State plans, and plans for on-site and community-based alternate care systems/sites including relevant facility and regional triggers where defined. Should also address 1135 waivers, and modification of other pertinent local/state rules and regulations to address surge issues, ACS, volunteers, etc.</v>
      </c>
      <c r="L29" s="15">
        <f t="shared" si="2"/>
        <v>0</v>
      </c>
    </row>
    <row r="30" spans="1:12">
      <c r="A30" s="18">
        <f>'Gap Analysis'!H33</f>
        <v>0</v>
      </c>
      <c r="B30">
        <v>29</v>
      </c>
      <c r="C30" s="17" t="str">
        <f>'Gap Analysis'!B33</f>
        <v>Hospital Decontamination Plan</v>
      </c>
      <c r="D30" s="17" t="str">
        <f>'Gap Analysis'!C33</f>
        <v>Details facility and coalition capabilities and policies surrounding decontamination of patients. Includes protocols and training policies, includes CHEMPAK acquisition and utilization.</v>
      </c>
      <c r="E30" s="22">
        <f>'Gap Analysis'!G33</f>
        <v>0</v>
      </c>
      <c r="F30" s="19"/>
      <c r="G30">
        <v>29</v>
      </c>
      <c r="I30" s="15">
        <f>IFERROR(INDEX($B$2:$B$90,MATCH(1,INDEX(($A$2:$A$90=LARGE($A$2:$A$90,ROWS(I$1:I29)))*(COUNTIF(I$1:I29,$B$2:$B$90)=0),),0)),0)</f>
        <v>29</v>
      </c>
      <c r="J30" s="15" t="str">
        <f t="shared" si="0"/>
        <v>Hospital Decontamination Plan</v>
      </c>
      <c r="K30" s="15" t="str">
        <f t="shared" si="1"/>
        <v>Details facility and coalition capabilities and policies surrounding decontamination of patients. Includes protocols and training policies, includes CHEMPAK acquisition and utilization.</v>
      </c>
      <c r="L30" s="15">
        <f t="shared" si="2"/>
        <v>0</v>
      </c>
    </row>
    <row r="31" spans="1:12">
      <c r="A31" s="18">
        <f>'Gap Analysis'!H34</f>
        <v>0</v>
      </c>
      <c r="B31">
        <v>30</v>
      </c>
      <c r="C31" s="17" t="str">
        <f>'Gap Analysis'!B34</f>
        <v>Hospital  Evacuation Plan</v>
      </c>
      <c r="D31" s="17" t="str">
        <f>'Gap Analysis'!C34</f>
        <v>Describes process and support for urgent/emergent evacuation of healthcare facility. Include partial and full emergency evacuation decision making and process, shelter-in-place options, and protocols.</v>
      </c>
      <c r="E31" s="22">
        <f>'Gap Analysis'!G34</f>
        <v>0</v>
      </c>
      <c r="F31" s="19"/>
      <c r="G31">
        <v>30</v>
      </c>
      <c r="I31" s="15">
        <f>IFERROR(INDEX($B$2:$B$90,MATCH(1,INDEX(($A$2:$A$90=LARGE($A$2:$A$90,ROWS(I$1:I30)))*(COUNTIF(I$1:I30,$B$2:$B$90)=0),),0)),0)</f>
        <v>30</v>
      </c>
      <c r="J31" s="15" t="str">
        <f t="shared" si="0"/>
        <v>Hospital  Evacuation Plan</v>
      </c>
      <c r="K31" s="15" t="str">
        <f t="shared" si="1"/>
        <v>Describes process and support for urgent/emergent evacuation of healthcare facility. Include partial and full emergency evacuation decision making and process, shelter-in-place options, and protocols.</v>
      </c>
      <c r="L31" s="15">
        <f t="shared" si="2"/>
        <v>0</v>
      </c>
    </row>
    <row r="32" spans="1:12">
      <c r="A32" s="18"/>
      <c r="C32" s="17"/>
      <c r="D32" s="17"/>
      <c r="E32" s="17"/>
      <c r="F32" s="19"/>
    </row>
    <row r="33" spans="1:6">
      <c r="A33" s="18"/>
      <c r="C33" s="17"/>
      <c r="D33" s="17"/>
      <c r="E33" s="17"/>
      <c r="F33" s="19"/>
    </row>
    <row r="34" spans="1:6">
      <c r="A34" s="18"/>
      <c r="C34" s="17"/>
      <c r="D34" s="17"/>
      <c r="E34" s="17"/>
      <c r="F34" s="19"/>
    </row>
    <row r="35" spans="1:6">
      <c r="A35" s="18"/>
      <c r="C35" s="17"/>
      <c r="D35" s="17"/>
      <c r="E35" s="17"/>
      <c r="F35" s="19"/>
    </row>
  </sheetData>
  <sheetProtection password="E1AE" sheet="1" objects="1" scenarios="1" selectLockedCells="1"/>
  <conditionalFormatting sqref="H3:I27 H2:L2 I28:I31 J3:L31">
    <cfRule type="cellIs" dxfId="9" priority="1" operator="equal">
      <formula>0</formula>
    </cfRule>
  </conditionalFormatting>
  <pageMargins left="0.7" right="0.7" top="0.75" bottom="0.75" header="0.3" footer="0.3"/>
  <pageSetup scale="69"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pageSetUpPr fitToPage="1"/>
  </sheetPr>
  <dimension ref="A1:E19"/>
  <sheetViews>
    <sheetView zoomScale="80" zoomScaleNormal="80" zoomScalePageLayoutView="80" workbookViewId="0"/>
  </sheetViews>
  <sheetFormatPr defaultColWidth="8.6640625" defaultRowHeight="14.4"/>
  <cols>
    <col min="1" max="1" width="33.33203125" customWidth="1"/>
    <col min="2" max="2" width="78.44140625" customWidth="1"/>
    <col min="3" max="3" width="15.44140625" customWidth="1"/>
    <col min="4" max="4" width="19.6640625" customWidth="1"/>
    <col min="5" max="5" width="66" customWidth="1"/>
  </cols>
  <sheetData>
    <row r="1" spans="1:5" ht="45" customHeight="1">
      <c r="A1" s="232" t="s">
        <v>169</v>
      </c>
      <c r="B1" s="233"/>
      <c r="C1" s="233"/>
      <c r="D1" s="233"/>
      <c r="E1" s="233"/>
    </row>
    <row r="2" spans="1:5" ht="42" customHeight="1">
      <c r="A2" s="278" t="s">
        <v>170</v>
      </c>
      <c r="B2" s="278"/>
      <c r="C2" s="278"/>
      <c r="D2" s="278"/>
      <c r="E2" s="278"/>
    </row>
    <row r="3" spans="1:5" ht="34.5" customHeight="1">
      <c r="A3" s="66" t="s">
        <v>168</v>
      </c>
      <c r="B3" s="66"/>
      <c r="C3" s="66"/>
      <c r="D3" s="66"/>
      <c r="E3" s="66"/>
    </row>
    <row r="4" spans="1:5" ht="24" customHeight="1">
      <c r="A4" s="11" t="s">
        <v>18</v>
      </c>
      <c r="B4" s="12" t="s">
        <v>19</v>
      </c>
      <c r="C4" s="12" t="s">
        <v>166</v>
      </c>
      <c r="D4" s="12" t="s">
        <v>167</v>
      </c>
      <c r="E4" s="53" t="s">
        <v>165</v>
      </c>
    </row>
    <row r="5" spans="1:5" ht="67.5" customHeight="1">
      <c r="A5" s="20" t="str">
        <f>'HPP Buildup'!J2</f>
        <v>HCC Chempack/SNS Plan</v>
      </c>
      <c r="B5" s="21" t="str">
        <f>'HPP Buildup'!K2</f>
        <v>In jurisdictions hosting Chempack assets the plan should document hospital and EMS actions related to storage, maintenance, notification mechanism of need for release of assets and authority by whom to release them, accompanying security to distribution point, resupply method. All jurisdictions should have an SNS receipt and distribution plan. Include SNS receipt, distribution, and replacement.</v>
      </c>
      <c r="C5" s="54">
        <f>'HPP Buildup'!H2</f>
        <v>0</v>
      </c>
      <c r="D5" s="55">
        <f>'HPP Buildup'!L2</f>
        <v>0</v>
      </c>
      <c r="E5" s="56"/>
    </row>
    <row r="6" spans="1:5" ht="67.5" customHeight="1">
      <c r="A6" s="20" t="str">
        <f>'HPP Buildup'!J3</f>
        <v>HCC COOP, Recovery/Business Continuity Plan</v>
      </c>
      <c r="B6" s="21" t="str">
        <f>'HPP Buildup'!K3</f>
        <v>Coalition role and coordination of HCC recovery activities and continuity of operations (COOP) of HCC response functions (not a healthcare facility or agency) including backup for personnel, communication systems, and logistical support (assets).</v>
      </c>
      <c r="C6" s="54">
        <f>'HPP Buildup'!H3</f>
        <v>0</v>
      </c>
      <c r="D6" s="55">
        <f>'HPP Buildup'!L3</f>
        <v>0</v>
      </c>
      <c r="E6" s="56"/>
    </row>
    <row r="7" spans="1:5" ht="67.5" customHeight="1">
      <c r="A7" s="20" t="str">
        <f>'HPP Buildup'!J4</f>
        <v>HCC Crisis Standards of Care Plan</v>
      </c>
      <c r="B7" s="21" t="str">
        <f>'HPP Buildup'!K4</f>
        <v xml:space="preserve">Coalition-level plans for crisis situations summarizing the discipline-specific coordination mechanisms and referencing any coalition-level activities including resource management, regional triage / medical advisory teams, and information coordination. </v>
      </c>
      <c r="C7" s="54">
        <f>'HPP Buildup'!H4</f>
        <v>0</v>
      </c>
      <c r="D7" s="55">
        <f>'HPP Buildup'!L4</f>
        <v>0</v>
      </c>
      <c r="E7" s="56"/>
    </row>
    <row r="8" spans="1:5" ht="67.5" customHeight="1">
      <c r="A8" s="20" t="str">
        <f>'HPP Buildup'!J5</f>
        <v>HCC Evacuation Plan</v>
      </c>
      <c r="B8" s="21" t="str">
        <f>'HPP Buildup'!K5</f>
        <v>Describes the coalition role and coordination efforts during an evacuation of a health care facility and its repatriation (when needed). (NOTE: this can be the same plan or coordinated with evacuation plans for EM, EMS, hospital, long term care, etc.).</v>
      </c>
      <c r="C8" s="54">
        <f>'HPP Buildup'!H5</f>
        <v>0</v>
      </c>
      <c r="D8" s="55">
        <f>'HPP Buildup'!L5</f>
        <v>0</v>
      </c>
      <c r="E8" s="56"/>
    </row>
    <row r="9" spans="1:5" ht="67.5" customHeight="1">
      <c r="A9" s="20" t="str">
        <f>'HPP Buildup'!J6</f>
        <v>HCC Exercise Plan</v>
      </c>
      <c r="B9" s="21" t="str">
        <f>'HPP Buildup'!K6</f>
        <v>Including engagement in community / coalition level exercises. Exercises should meet the needs of regulatory agencies/accrediting bodies and are coordinated between the coalition disciplines to assure a community-based exercise at least yearly involves the four core coalition stakeholders and ideally more.</v>
      </c>
      <c r="C9" s="54">
        <f>'HPP Buildup'!H6</f>
        <v>0</v>
      </c>
      <c r="D9" s="55">
        <f>'HPP Buildup'!L6</f>
        <v>0</v>
      </c>
      <c r="E9" s="56"/>
    </row>
    <row r="10" spans="1:5" ht="67.5" customHeight="1">
      <c r="A10" s="20" t="str">
        <f>'HPP Buildup'!J7</f>
        <v>HCC Patient Tracking and Movement Plan</v>
      </c>
      <c r="B10" s="21" t="str">
        <f>'HPP Buildup'!K7</f>
        <v>Documents the responsibilities of EMS/PH/Hospitals/EM for tracking incident-related patient tracking during field triage, emergency evacuation, and transport. Includes patient redistribution activities to minimize surge and promote load-balancing among reception and treatment facilities. Include planning for activation by NDMS as a host or reception site. Specify process to obtain multimodal patient transport assets including ground, vehicular and marine options.</v>
      </c>
      <c r="C10" s="54">
        <f>'HPP Buildup'!H7</f>
        <v>0</v>
      </c>
      <c r="D10" s="55">
        <f>'HPP Buildup'!L7</f>
        <v>0</v>
      </c>
      <c r="E10" s="56"/>
    </row>
    <row r="11" spans="1:5" ht="67.5" customHeight="1">
      <c r="A11" s="20" t="str">
        <f>'HPP Buildup'!J8</f>
        <v>HCC Resource Plan/Annex</v>
      </c>
      <c r="B11" s="21" t="str">
        <f>'HPP Buildup'!K8</f>
        <v>Describes the resource request and sharing process including the coalition interface with EM/PH. This includes a list of specific assets purchased with federal or state funds or under direct control of HCC partner members. Includes cache materials, response resources for CBRNE, MCI’s or emergency evacuation, specific adult and pediatric patient care items, and other assets to support facility operations.</v>
      </c>
      <c r="C11" s="54">
        <f>'HPP Buildup'!H8</f>
        <v>0</v>
      </c>
      <c r="D11" s="55">
        <f>'HPP Buildup'!L8</f>
        <v>0</v>
      </c>
      <c r="E11" s="56"/>
    </row>
    <row r="12" spans="1:5" ht="67.5" customHeight="1">
      <c r="A12" s="20" t="str">
        <f>'HPP Buildup'!J9</f>
        <v>HCC Response Plan</v>
      </c>
      <c r="B12" s="21" t="str">
        <f>'HPP Buildup'!K9</f>
        <v>Describes who will be notified, how, and when (specifying indicators and triggers) during a community incident; specific mechanisms for information sharing and coordination among coalition partners; responsibilities of coalition members, response partners, and HCC “Response Team” members.  Document Regional Patient Tracking and Mutual Aid Plans or agreements (e.g., MOU, MOA, MAA) between coalition members or partners.</v>
      </c>
      <c r="C12" s="54">
        <f>'HPP Buildup'!H9</f>
        <v>0</v>
      </c>
      <c r="D12" s="55">
        <f>'HPP Buildup'!L9</f>
        <v>0</v>
      </c>
      <c r="E12" s="56"/>
    </row>
    <row r="13" spans="1:5" ht="67.5" customHeight="1">
      <c r="A13" s="20" t="str">
        <f>'HPP Buildup'!J10</f>
        <v>HCC Specialty Mass Casualty Plans (e.g., MCI, Pediatric, Burn)</v>
      </c>
      <c r="B13" s="21" t="str">
        <f>'HPP Buildup'!K10</f>
        <v>Coalition-level plans for specialty situations should specify coordination, patient distribution, primary and surge facilities and resources, and coordination with specialty centers.</v>
      </c>
      <c r="C13" s="54">
        <f>'HPP Buildup'!H10</f>
        <v>0</v>
      </c>
      <c r="D13" s="55">
        <f>'HPP Buildup'!L10</f>
        <v>0</v>
      </c>
      <c r="E13" s="56"/>
    </row>
    <row r="14" spans="1:5" ht="67.5" customHeight="1">
      <c r="A14" s="20" t="str">
        <f>'HPP Buildup'!J11</f>
        <v>EMS Active Shooter/ Armed Assailant/ Active Threat Response Plan</v>
      </c>
      <c r="B14" s="21" t="str">
        <f>'HPP Buildup'!K11</f>
        <v>Documents integration with law enforcement during response to active shooter/blast event scenes prioritizing access to victims, the role of EMS providers, mass triage, rapid interventions including hemorrhage control, early evacuation, and treatment/transport.</v>
      </c>
      <c r="C14" s="54">
        <f>'HPP Buildup'!H11</f>
        <v>0</v>
      </c>
      <c r="D14" s="55">
        <f>'HPP Buildup'!L13</f>
        <v>0</v>
      </c>
      <c r="E14" s="56"/>
    </row>
    <row r="15" spans="1:5" ht="67.5" customHeight="1">
      <c r="A15" s="20" t="str">
        <f>'HPP Buildup'!J12</f>
        <v>EMS Alerting/ Notification Plan</v>
      </c>
      <c r="B15" s="21" t="str">
        <f>'HPP Buildup'!K12</f>
        <v xml:space="preserve">Describes alert and notification of the following during an incident for public safety and private sector based systems: 911 PSAP/dispatch centers, area hospitals, and EMS supervisors/management/ medical direction staff. Should including any indicators/triggers for activation of MCI plan. </v>
      </c>
      <c r="C15" s="54">
        <f>'HPP Buildup'!H12</f>
        <v>0</v>
      </c>
      <c r="D15" s="55">
        <f>'HPP Buildup'!L14</f>
        <v>0</v>
      </c>
      <c r="E15" s="56"/>
    </row>
    <row r="16" spans="1:5" ht="67.5" customHeight="1">
      <c r="A16" s="20" t="str">
        <f>'HPP Buildup'!J13</f>
        <v>EMS Behavioral Health Plan</v>
      </c>
      <c r="B16" s="21" t="str">
        <f>'HPP Buildup'!K13</f>
        <v>Includes critical incident stress support, access to information about normal stress responses, psychological first aid training, and professional behavioral health support to providers. Ideally, this should also include tracking and follow up of at-risk employees after critical incidents.</v>
      </c>
      <c r="C16" s="54">
        <f>'HPP Buildup'!H13</f>
        <v>0</v>
      </c>
      <c r="D16" s="55">
        <f>'HPP Buildup'!L15</f>
        <v>0</v>
      </c>
      <c r="E16" s="56"/>
    </row>
    <row r="17" spans="1:5" ht="67.5" customHeight="1">
      <c r="A17" s="20" t="str">
        <f>'HPP Buildup'!J14</f>
        <v>EMS COOP, Recovery/Business Continuity Plan</v>
      </c>
      <c r="B17" s="21" t="str">
        <f>'HPP Buildup'!K14</f>
        <v>Include provisions for reconstitution of 911 answering, dispatch, and response functions if local capabilities are inoperable.</v>
      </c>
      <c r="C17" s="54">
        <f>'HPP Buildup'!H14</f>
        <v>0</v>
      </c>
      <c r="D17" s="55">
        <f>'HPP Buildup'!L16</f>
        <v>0</v>
      </c>
      <c r="E17" s="56"/>
    </row>
    <row r="18" spans="1:5" ht="67.5" customHeight="1">
      <c r="A18" s="20" t="str">
        <f>'HPP Buildup'!J15</f>
        <v>EMS Crisis Care/ Crisis Standards of Care Plan</v>
      </c>
      <c r="B18" s="21" t="str">
        <f>'HPP Buildup'!K15</f>
        <v>Details protocols / policies to be used at dispatch and response level when demand severely overwhelms capacity (staffing, dispatch, triage/treatment plans, including triggers).</v>
      </c>
      <c r="C18" s="54">
        <f>'HPP Buildup'!H15</f>
        <v>0</v>
      </c>
      <c r="D18" s="55">
        <f>'HPP Buildup'!L17</f>
        <v>0</v>
      </c>
      <c r="E18" s="56"/>
    </row>
    <row r="19" spans="1:5" ht="67.5" customHeight="1">
      <c r="A19" s="20" t="str">
        <f>'HPP Buildup'!J16</f>
        <v>EMS Evacuation Plan</v>
      </c>
      <c r="B19" s="21" t="str">
        <f>'HPP Buildup'!K16</f>
        <v>Describes the EMS role and coordination efforts during emergency healthcare facility evacuation integrated with HCC partners and the Emergency Operations Center. (NOTE: this can be the same plan or coordinated with evacuation plans for the coalition, hospital, long term care, etc.).</v>
      </c>
      <c r="C19" s="54">
        <f>'HPP Buildup'!H16</f>
        <v>0</v>
      </c>
      <c r="D19" s="55">
        <f>'HPP Buildup'!L18</f>
        <v>0</v>
      </c>
      <c r="E19" s="57"/>
    </row>
  </sheetData>
  <sheetProtection password="E1AE" sheet="1" objects="1" scenarios="1" formatRows="0"/>
  <mergeCells count="1">
    <mergeCell ref="A2:E2"/>
  </mergeCells>
  <pageMargins left="0.7" right="0.7" top="0.75" bottom="0.75" header="0.3" footer="0.3"/>
  <pageSetup scale="57" fitToHeight="0" orientation="landscape"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dimension ref="A1:E13"/>
  <sheetViews>
    <sheetView workbookViewId="0">
      <selection activeCell="E3" sqref="E3"/>
    </sheetView>
  </sheetViews>
  <sheetFormatPr defaultColWidth="8.6640625" defaultRowHeight="14.4"/>
  <cols>
    <col min="1" max="1" width="37.6640625" customWidth="1"/>
    <col min="5" max="5" width="9" customWidth="1"/>
  </cols>
  <sheetData>
    <row r="1" spans="1:5">
      <c r="A1" s="8" t="s">
        <v>23</v>
      </c>
      <c r="C1" s="8" t="s">
        <v>36</v>
      </c>
      <c r="E1" s="8" t="s">
        <v>483</v>
      </c>
    </row>
    <row r="2" spans="1:5">
      <c r="A2" t="s">
        <v>25</v>
      </c>
      <c r="C2">
        <v>1</v>
      </c>
      <c r="E2" t="s">
        <v>481</v>
      </c>
    </row>
    <row r="3" spans="1:5">
      <c r="A3" t="s">
        <v>26</v>
      </c>
      <c r="C3">
        <v>2</v>
      </c>
      <c r="E3" t="s">
        <v>482</v>
      </c>
    </row>
    <row r="4" spans="1:5">
      <c r="A4" t="s">
        <v>27</v>
      </c>
      <c r="C4">
        <v>3</v>
      </c>
    </row>
    <row r="5" spans="1:5">
      <c r="A5" t="s">
        <v>28</v>
      </c>
      <c r="C5">
        <v>4</v>
      </c>
    </row>
    <row r="6" spans="1:5">
      <c r="A6" t="s">
        <v>29</v>
      </c>
      <c r="C6">
        <v>5</v>
      </c>
    </row>
    <row r="7" spans="1:5">
      <c r="A7" t="s">
        <v>30</v>
      </c>
    </row>
    <row r="8" spans="1:5">
      <c r="A8" t="s">
        <v>31</v>
      </c>
    </row>
    <row r="9" spans="1:5">
      <c r="A9" t="s">
        <v>24</v>
      </c>
    </row>
    <row r="10" spans="1:5">
      <c r="A10" t="s">
        <v>32</v>
      </c>
    </row>
    <row r="11" spans="1:5">
      <c r="A11" t="s">
        <v>33</v>
      </c>
    </row>
    <row r="12" spans="1:5">
      <c r="A12" t="s">
        <v>34</v>
      </c>
    </row>
    <row r="13" spans="1:5">
      <c r="A13" t="s">
        <v>35</v>
      </c>
    </row>
  </sheetData>
  <sheetProtection algorithmName="SHA-512" hashValue="/PEpkvazZZg4X9L7aIMcsD5+vLWbv2WLTFduajeJERIg1Azg65bstPUhxEuZyzbWimOTQlv577mxFO78eoumAQ==" saltValue="BXl7j7Tg12YtlJOKojad4Q==" spinCount="100000" sheet="1" selectLockedCells="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pageSetUpPr fitToPage="1"/>
  </sheetPr>
  <dimension ref="A1:B10"/>
  <sheetViews>
    <sheetView workbookViewId="0"/>
  </sheetViews>
  <sheetFormatPr defaultColWidth="9.109375" defaultRowHeight="14.4"/>
  <cols>
    <col min="1" max="1" width="21.44140625" style="50" customWidth="1"/>
    <col min="2" max="2" width="90.33203125" style="50" customWidth="1"/>
    <col min="3" max="16384" width="9.109375" style="30"/>
  </cols>
  <sheetData>
    <row r="1" spans="1:2" ht="45" customHeight="1">
      <c r="A1" s="68" t="s">
        <v>12</v>
      </c>
      <c r="B1" s="69"/>
    </row>
    <row r="2" spans="1:2" ht="46.5" customHeight="1">
      <c r="A2" s="45" t="s">
        <v>150</v>
      </c>
      <c r="B2" s="46" t="s">
        <v>148</v>
      </c>
    </row>
    <row r="3" spans="1:2" ht="234.6">
      <c r="A3" s="116" t="s">
        <v>465</v>
      </c>
      <c r="B3" s="117" t="s">
        <v>466</v>
      </c>
    </row>
    <row r="4" spans="1:2" ht="60" customHeight="1">
      <c r="A4" s="45" t="s">
        <v>467</v>
      </c>
      <c r="B4" s="46" t="s">
        <v>152</v>
      </c>
    </row>
    <row r="5" spans="1:2" ht="84" customHeight="1">
      <c r="A5" s="47" t="s">
        <v>197</v>
      </c>
      <c r="B5" s="48" t="s">
        <v>155</v>
      </c>
    </row>
    <row r="6" spans="1:2" ht="64.5" customHeight="1">
      <c r="A6" s="216" t="s">
        <v>122</v>
      </c>
      <c r="B6" s="217" t="s">
        <v>153</v>
      </c>
    </row>
    <row r="7" spans="1:2" ht="87" customHeight="1">
      <c r="A7" s="47" t="s">
        <v>468</v>
      </c>
      <c r="B7" s="48" t="s">
        <v>154</v>
      </c>
    </row>
    <row r="8" spans="1:2" ht="87" customHeight="1">
      <c r="A8" s="216" t="s">
        <v>469</v>
      </c>
      <c r="B8" s="217" t="s">
        <v>470</v>
      </c>
    </row>
    <row r="9" spans="1:2" ht="74.25" customHeight="1">
      <c r="A9" s="116" t="s">
        <v>151</v>
      </c>
      <c r="B9" s="117" t="s">
        <v>149</v>
      </c>
    </row>
    <row r="10" spans="1:2">
      <c r="A10" s="49"/>
    </row>
  </sheetData>
  <sheetProtection password="E1AE" sheet="1" objects="1" scenarios="1"/>
  <pageMargins left="0.7" right="0.7" top="0.75" bottom="0.75" header="0.3" footer="0.3"/>
  <pageSetup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pageSetUpPr fitToPage="1"/>
  </sheetPr>
  <dimension ref="A1:B39"/>
  <sheetViews>
    <sheetView workbookViewId="0">
      <selection activeCell="I29" sqref="I29"/>
    </sheetView>
  </sheetViews>
  <sheetFormatPr defaultColWidth="9.109375" defaultRowHeight="14.4"/>
  <cols>
    <col min="1" max="1" width="10.6640625" style="30" customWidth="1"/>
    <col min="2" max="2" width="84.6640625" style="30" bestFit="1" customWidth="1"/>
    <col min="3" max="16384" width="9.109375" style="30"/>
  </cols>
  <sheetData>
    <row r="1" spans="1:2" ht="45" customHeight="1">
      <c r="A1" s="68" t="s">
        <v>13</v>
      </c>
      <c r="B1" s="69"/>
    </row>
    <row r="2" spans="1:2">
      <c r="A2" s="45" t="s">
        <v>66</v>
      </c>
      <c r="B2" s="51" t="s">
        <v>138</v>
      </c>
    </row>
    <row r="3" spans="1:2">
      <c r="A3" s="47" t="s">
        <v>67</v>
      </c>
      <c r="B3" s="52" t="s">
        <v>137</v>
      </c>
    </row>
    <row r="4" spans="1:2">
      <c r="A4" s="45" t="s">
        <v>68</v>
      </c>
      <c r="B4" s="51" t="s">
        <v>136</v>
      </c>
    </row>
    <row r="5" spans="1:2">
      <c r="A5" s="47" t="s">
        <v>69</v>
      </c>
      <c r="B5" s="52" t="s">
        <v>135</v>
      </c>
    </row>
    <row r="6" spans="1:2">
      <c r="A6" s="45" t="s">
        <v>70</v>
      </c>
      <c r="B6" s="51" t="s">
        <v>134</v>
      </c>
    </row>
    <row r="7" spans="1:2">
      <c r="A7" s="47" t="s">
        <v>44</v>
      </c>
      <c r="B7" s="52" t="s">
        <v>133</v>
      </c>
    </row>
    <row r="8" spans="1:2">
      <c r="A8" s="45" t="s">
        <v>71</v>
      </c>
      <c r="B8" s="51" t="s">
        <v>132</v>
      </c>
    </row>
    <row r="9" spans="1:2">
      <c r="A9" s="47" t="s">
        <v>72</v>
      </c>
      <c r="B9" s="52" t="s">
        <v>131</v>
      </c>
    </row>
    <row r="10" spans="1:2">
      <c r="A10" s="45" t="s">
        <v>73</v>
      </c>
      <c r="B10" s="51" t="s">
        <v>129</v>
      </c>
    </row>
    <row r="11" spans="1:2">
      <c r="A11" s="47" t="s">
        <v>74</v>
      </c>
      <c r="B11" s="52" t="s">
        <v>130</v>
      </c>
    </row>
    <row r="12" spans="1:2">
      <c r="A12" s="45" t="s">
        <v>75</v>
      </c>
      <c r="B12" s="51" t="s">
        <v>128</v>
      </c>
    </row>
    <row r="13" spans="1:2">
      <c r="A13" s="47" t="s">
        <v>41</v>
      </c>
      <c r="B13" s="52" t="s">
        <v>76</v>
      </c>
    </row>
    <row r="14" spans="1:2">
      <c r="A14" s="45" t="s">
        <v>77</v>
      </c>
      <c r="B14" s="51" t="s">
        <v>127</v>
      </c>
    </row>
    <row r="15" spans="1:2">
      <c r="A15" s="47" t="s">
        <v>78</v>
      </c>
      <c r="B15" s="52" t="s">
        <v>126</v>
      </c>
    </row>
    <row r="16" spans="1:2">
      <c r="A16" s="45" t="s">
        <v>79</v>
      </c>
      <c r="B16" s="51" t="s">
        <v>125</v>
      </c>
    </row>
    <row r="17" spans="1:2">
      <c r="A17" s="47" t="s">
        <v>80</v>
      </c>
      <c r="B17" s="52" t="s">
        <v>124</v>
      </c>
    </row>
    <row r="18" spans="1:2">
      <c r="A18" s="45" t="s">
        <v>81</v>
      </c>
      <c r="B18" s="51" t="s">
        <v>123</v>
      </c>
    </row>
    <row r="19" spans="1:2">
      <c r="A19" s="47" t="s">
        <v>82</v>
      </c>
      <c r="B19" s="52" t="s">
        <v>122</v>
      </c>
    </row>
    <row r="20" spans="1:2">
      <c r="A20" s="45" t="s">
        <v>83</v>
      </c>
      <c r="B20" s="51" t="s">
        <v>121</v>
      </c>
    </row>
    <row r="21" spans="1:2">
      <c r="A21" s="47" t="s">
        <v>84</v>
      </c>
      <c r="B21" s="52" t="s">
        <v>120</v>
      </c>
    </row>
    <row r="22" spans="1:2">
      <c r="A22" s="45" t="s">
        <v>85</v>
      </c>
      <c r="B22" s="51" t="s">
        <v>119</v>
      </c>
    </row>
    <row r="23" spans="1:2">
      <c r="A23" s="47" t="s">
        <v>86</v>
      </c>
      <c r="B23" s="52" t="s">
        <v>118</v>
      </c>
    </row>
    <row r="24" spans="1:2">
      <c r="A24" s="45" t="s">
        <v>87</v>
      </c>
      <c r="B24" s="51" t="s">
        <v>117</v>
      </c>
    </row>
    <row r="25" spans="1:2">
      <c r="A25" s="47" t="s">
        <v>88</v>
      </c>
      <c r="B25" s="52" t="s">
        <v>116</v>
      </c>
    </row>
    <row r="26" spans="1:2">
      <c r="A26" s="45" t="s">
        <v>89</v>
      </c>
      <c r="B26" s="51" t="s">
        <v>115</v>
      </c>
    </row>
    <row r="27" spans="1:2">
      <c r="A27" s="47" t="s">
        <v>90</v>
      </c>
      <c r="B27" s="52" t="s">
        <v>114</v>
      </c>
    </row>
    <row r="28" spans="1:2">
      <c r="A28" s="45" t="s">
        <v>91</v>
      </c>
      <c r="B28" s="51" t="s">
        <v>113</v>
      </c>
    </row>
    <row r="29" spans="1:2">
      <c r="A29" s="47" t="s">
        <v>92</v>
      </c>
      <c r="B29" s="52" t="s">
        <v>112</v>
      </c>
    </row>
    <row r="30" spans="1:2">
      <c r="A30" s="45" t="s">
        <v>93</v>
      </c>
      <c r="B30" s="51" t="s">
        <v>93</v>
      </c>
    </row>
    <row r="31" spans="1:2">
      <c r="A31" s="47" t="s">
        <v>94</v>
      </c>
      <c r="B31" s="52" t="s">
        <v>111</v>
      </c>
    </row>
    <row r="32" spans="1:2">
      <c r="A32" s="45" t="s">
        <v>95</v>
      </c>
      <c r="B32" s="51" t="s">
        <v>110</v>
      </c>
    </row>
    <row r="33" spans="1:2">
      <c r="A33" s="47" t="s">
        <v>96</v>
      </c>
      <c r="B33" s="52" t="s">
        <v>109</v>
      </c>
    </row>
    <row r="34" spans="1:2">
      <c r="A34" s="45" t="s">
        <v>97</v>
      </c>
      <c r="B34" s="51" t="s">
        <v>98</v>
      </c>
    </row>
    <row r="35" spans="1:2">
      <c r="A35" s="47" t="s">
        <v>99</v>
      </c>
      <c r="B35" s="52" t="s">
        <v>100</v>
      </c>
    </row>
    <row r="36" spans="1:2">
      <c r="A36" s="45" t="s">
        <v>101</v>
      </c>
      <c r="B36" s="51" t="s">
        <v>102</v>
      </c>
    </row>
    <row r="37" spans="1:2">
      <c r="A37" s="47" t="s">
        <v>103</v>
      </c>
      <c r="B37" s="52" t="s">
        <v>108</v>
      </c>
    </row>
    <row r="38" spans="1:2">
      <c r="A38" s="45" t="s">
        <v>104</v>
      </c>
      <c r="B38" s="51" t="s">
        <v>106</v>
      </c>
    </row>
    <row r="39" spans="1:2">
      <c r="A39" s="234" t="s">
        <v>105</v>
      </c>
      <c r="B39" s="235" t="s">
        <v>107</v>
      </c>
    </row>
  </sheetData>
  <sheetProtection password="E1AE" sheet="1" objects="1" scenarios="1"/>
  <pageMargins left="0.7" right="0.7" top="0.75" bottom="0.75" header="0.3" footer="0.3"/>
  <pageSetup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2">
    <pageSetUpPr fitToPage="1"/>
  </sheetPr>
  <dimension ref="A1:H6"/>
  <sheetViews>
    <sheetView zoomScale="80" zoomScaleNormal="80" zoomScalePageLayoutView="80" workbookViewId="0">
      <selection activeCell="R37" sqref="R37"/>
    </sheetView>
  </sheetViews>
  <sheetFormatPr defaultColWidth="8.6640625" defaultRowHeight="14.4"/>
  <cols>
    <col min="1" max="1" width="23.6640625" bestFit="1" customWidth="1"/>
  </cols>
  <sheetData>
    <row r="1" spans="1:8" ht="45.75" customHeight="1">
      <c r="A1" s="236" t="s">
        <v>14</v>
      </c>
      <c r="B1" s="237"/>
      <c r="C1" s="237"/>
      <c r="D1" s="237"/>
      <c r="E1" s="237"/>
      <c r="F1" s="237"/>
      <c r="G1" s="237"/>
      <c r="H1" s="238"/>
    </row>
    <row r="2" spans="1:8">
      <c r="A2" s="219" t="s">
        <v>245</v>
      </c>
      <c r="B2" s="220"/>
      <c r="C2" s="220"/>
      <c r="D2" s="220"/>
      <c r="E2" s="220"/>
      <c r="F2" s="220"/>
      <c r="G2" s="220"/>
      <c r="H2" s="220"/>
    </row>
    <row r="3" spans="1:8">
      <c r="A3" s="113" t="s">
        <v>274</v>
      </c>
    </row>
    <row r="4" spans="1:8">
      <c r="A4" s="114" t="s">
        <v>273</v>
      </c>
      <c r="B4" s="115"/>
      <c r="C4" s="115"/>
      <c r="D4" s="115"/>
      <c r="E4" s="115"/>
      <c r="F4" s="115"/>
      <c r="G4" s="115"/>
      <c r="H4" s="115"/>
    </row>
    <row r="5" spans="1:8">
      <c r="A5" s="114" t="s">
        <v>243</v>
      </c>
      <c r="B5" s="115"/>
      <c r="C5" s="115"/>
      <c r="D5" s="115"/>
      <c r="E5" s="115"/>
      <c r="F5" s="115"/>
      <c r="G5" s="115"/>
      <c r="H5" s="115"/>
    </row>
    <row r="6" spans="1:8">
      <c r="A6" s="219" t="s">
        <v>244</v>
      </c>
      <c r="B6" s="220"/>
      <c r="C6" s="220"/>
      <c r="D6" s="220"/>
      <c r="E6" s="220"/>
      <c r="F6" s="220"/>
      <c r="G6" s="220"/>
      <c r="H6" s="220"/>
    </row>
  </sheetData>
  <sheetProtection password="E1AE" sheet="1" objects="1" scenarios="1"/>
  <hyperlinks>
    <hyperlink ref="A5" r:id="rId1" xr:uid="{00000000-0004-0000-0F00-000000000000}"/>
    <hyperlink ref="A6" r:id="rId2" xr:uid="{00000000-0004-0000-0F00-000001000000}"/>
    <hyperlink ref="A2" r:id="rId3" xr:uid="{00000000-0004-0000-0F00-000002000000}"/>
    <hyperlink ref="A3" r:id="rId4" display="Select HCC Resources" xr:uid="{00000000-0004-0000-0F00-000003000000}"/>
    <hyperlink ref="A4" r:id="rId5" xr:uid="{00000000-0004-0000-0F00-000004000000}"/>
  </hyperlinks>
  <pageMargins left="0.7" right="0.7" top="0.75" bottom="0.75" header="0.3" footer="0.3"/>
  <pageSetup fitToHeight="0" orientation="portrait" horizontalDpi="1200" verticalDpi="1200" r:id="rId6"/>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1"/>
  <dimension ref="A1:A10"/>
  <sheetViews>
    <sheetView workbookViewId="0">
      <selection activeCell="F31" sqref="F31"/>
    </sheetView>
  </sheetViews>
  <sheetFormatPr defaultColWidth="8.6640625" defaultRowHeight="14.4"/>
  <cols>
    <col min="1" max="1" width="11.33203125" bestFit="1" customWidth="1"/>
  </cols>
  <sheetData>
    <row r="1" spans="1:1">
      <c r="A1" s="1" t="s">
        <v>0</v>
      </c>
    </row>
    <row r="2" spans="1:1">
      <c r="A2" s="1" t="s">
        <v>2</v>
      </c>
    </row>
    <row r="3" spans="1:1">
      <c r="A3" s="1" t="s">
        <v>1</v>
      </c>
    </row>
    <row r="6" spans="1:1">
      <c r="A6" s="2">
        <v>1</v>
      </c>
    </row>
    <row r="7" spans="1:1">
      <c r="A7" s="2">
        <v>2</v>
      </c>
    </row>
    <row r="8" spans="1:1">
      <c r="A8" s="2">
        <v>3</v>
      </c>
    </row>
    <row r="9" spans="1:1">
      <c r="A9" s="2">
        <v>4</v>
      </c>
    </row>
    <row r="10" spans="1:1">
      <c r="A10" s="2">
        <v>5</v>
      </c>
    </row>
  </sheetData>
  <sheetProtection algorithmName="SHA-512" hashValue="RgLXCiSygxMHfkZDcNZjt6b1VHVvWvVgUksfQpfFZUNDkRrXTeYFY0GAhLKDySkd9tHs1ewtXCuWUG89/CcCvA==" saltValue="Oy0yPqvFo8IDXu7BXkMOSw==" spinCount="100000" sheet="1" select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32</vt:i4>
      </vt:variant>
    </vt:vector>
  </HeadingPairs>
  <TitlesOfParts>
    <vt:vector size="49" baseType="lpstr">
      <vt:lpstr>Introduction</vt:lpstr>
      <vt:lpstr>Process</vt:lpstr>
      <vt:lpstr>Coalition Resources</vt:lpstr>
      <vt:lpstr>EMS Resources</vt:lpstr>
      <vt:lpstr>Hospital Resources</vt:lpstr>
      <vt:lpstr>Public Health Resources</vt:lpstr>
      <vt:lpstr>Long Term Care Resources</vt:lpstr>
      <vt:lpstr>Outpatient Care Resources</vt:lpstr>
      <vt:lpstr>Gap Analysis Buildup</vt:lpstr>
      <vt:lpstr>Gap Analysis</vt:lpstr>
      <vt:lpstr>HPP Buildup</vt:lpstr>
      <vt:lpstr>High Priorities</vt:lpstr>
      <vt:lpstr>Data Validation</vt:lpstr>
      <vt:lpstr>Selected Glossary</vt:lpstr>
      <vt:lpstr>Acronym Index</vt:lpstr>
      <vt:lpstr>Resources</vt:lpstr>
      <vt:lpstr>Sheet5</vt:lpstr>
      <vt:lpstr>Challenges</vt:lpstr>
      <vt:lpstr>'EMS Resources'!Composite_Risk__L_R_W</vt:lpstr>
      <vt:lpstr>'Hospital Resources'!Composite_Risk__L_R_W</vt:lpstr>
      <vt:lpstr>'Long Term Care Resources'!Composite_Risk__L_R_W</vt:lpstr>
      <vt:lpstr>'Outpatient Care Resources'!Composite_Risk__L_R_W</vt:lpstr>
      <vt:lpstr>'Public Health Resources'!Composite_Risk__L_R_W</vt:lpstr>
      <vt:lpstr>Composite_Risk__L_R_W</vt:lpstr>
      <vt:lpstr>CompositeRiskScore</vt:lpstr>
      <vt:lpstr>GA_BU_All</vt:lpstr>
      <vt:lpstr>GA_Buildup</vt:lpstr>
      <vt:lpstr>GA_PL</vt:lpstr>
      <vt:lpstr>GA_VL</vt:lpstr>
      <vt:lpstr>Gaps_Notes</vt:lpstr>
      <vt:lpstr>HPP_List</vt:lpstr>
      <vt:lpstr>Impact</vt:lpstr>
      <vt:lpstr>'EMS Resources'!Item</vt:lpstr>
      <vt:lpstr>'Hospital Resources'!Item</vt:lpstr>
      <vt:lpstr>'Long Term Care Resources'!Item</vt:lpstr>
      <vt:lpstr>'Outpatient Care Resources'!Item</vt:lpstr>
      <vt:lpstr>'Public Health Resources'!Item</vt:lpstr>
      <vt:lpstr>Item</vt:lpstr>
      <vt:lpstr>Likelihood_of_Use</vt:lpstr>
      <vt:lpstr>'EMS Resources'!Notes</vt:lpstr>
      <vt:lpstr>'Hospital Resources'!Notes</vt:lpstr>
      <vt:lpstr>'Long Term Care Resources'!Notes</vt:lpstr>
      <vt:lpstr>'Outpatient Care Resources'!Notes</vt:lpstr>
      <vt:lpstr>'Public Health Resources'!Notes</vt:lpstr>
      <vt:lpstr>Notes</vt:lpstr>
      <vt:lpstr>Introduction!Print_Area</vt:lpstr>
      <vt:lpstr>Responses</vt:lpstr>
      <vt:lpstr>score</vt:lpstr>
      <vt:lpstr>Work_Remaining</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dkp55724</dc:creator>
  <cp:lastModifiedBy>Jefferson, Kamelah</cp:lastModifiedBy>
  <cp:lastPrinted>2017-11-10T19:53:06Z</cp:lastPrinted>
  <dcterms:created xsi:type="dcterms:W3CDTF">2016-11-14T13:43:44Z</dcterms:created>
  <dcterms:modified xsi:type="dcterms:W3CDTF">2019-09-05T15:41:28Z</dcterms:modified>
</cp:coreProperties>
</file>